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0" yWindow="75" windowWidth="14115" windowHeight="4440"/>
  </bookViews>
  <sheets>
    <sheet name="2018" sheetId="1" r:id="rId1"/>
  </sheets>
  <definedNames>
    <definedName name="_xlnm._FilterDatabase" localSheetId="0" hidden="1">'2018'!$A$3:$W$467</definedName>
  </definedNames>
  <calcPr calcId="145621"/>
</workbook>
</file>

<file path=xl/calcChain.xml><?xml version="1.0" encoding="utf-8"?>
<calcChain xmlns="http://schemas.openxmlformats.org/spreadsheetml/2006/main">
  <c r="T466" i="1" l="1"/>
  <c r="T462" i="1"/>
  <c r="T460" i="1"/>
  <c r="T457" i="1"/>
  <c r="T455" i="1"/>
  <c r="T453" i="1"/>
  <c r="T450" i="1"/>
  <c r="T441" i="1"/>
  <c r="T439" i="1"/>
  <c r="T437" i="1"/>
  <c r="T435" i="1"/>
  <c r="T433" i="1"/>
  <c r="T432" i="1"/>
  <c r="T428" i="1"/>
  <c r="T426" i="1"/>
  <c r="T424" i="1"/>
  <c r="T423" i="1"/>
  <c r="T422" i="1"/>
  <c r="T419" i="1"/>
  <c r="T405" i="1"/>
  <c r="T404" i="1"/>
  <c r="T398" i="1"/>
  <c r="T392" i="1"/>
  <c r="T390" i="1"/>
  <c r="T387" i="1"/>
  <c r="T385" i="1"/>
  <c r="T366" i="1"/>
  <c r="T360" i="1" l="1"/>
  <c r="T359" i="1"/>
  <c r="T348" i="1"/>
  <c r="T344" i="1"/>
  <c r="T340" i="1"/>
  <c r="T338" i="1"/>
  <c r="T335" i="1"/>
  <c r="T332" i="1"/>
  <c r="T329" i="1"/>
  <c r="T322" i="1"/>
  <c r="T320" i="1"/>
  <c r="T316" i="1"/>
  <c r="T313" i="1"/>
  <c r="T310" i="1"/>
  <c r="T297" i="1"/>
  <c r="T294" i="1"/>
  <c r="T292" i="1"/>
  <c r="T232" i="1"/>
  <c r="T227" i="1"/>
  <c r="T224" i="1"/>
  <c r="T213" i="1"/>
  <c r="T205" i="1"/>
  <c r="T202" i="1"/>
  <c r="T200" i="1"/>
  <c r="T198" i="1"/>
  <c r="T196" i="1"/>
  <c r="T191" i="1"/>
  <c r="T188" i="1"/>
  <c r="T187" i="1"/>
  <c r="T186" i="1"/>
  <c r="T185" i="1"/>
  <c r="T184" i="1"/>
  <c r="T180" i="1"/>
  <c r="T179" i="1"/>
  <c r="T178" i="1"/>
  <c r="T176" i="1"/>
  <c r="T175" i="1"/>
  <c r="T174" i="1"/>
  <c r="T173" i="1"/>
  <c r="T166" i="1"/>
  <c r="T163" i="1"/>
  <c r="T161" i="1"/>
  <c r="T159" i="1"/>
  <c r="T157" i="1"/>
  <c r="T155" i="1"/>
  <c r="T147" i="1"/>
  <c r="T146" i="1"/>
  <c r="T140" i="1"/>
  <c r="T138" i="1"/>
  <c r="T137" i="1"/>
  <c r="T118" i="1"/>
  <c r="T117" i="1"/>
  <c r="T116" i="1"/>
  <c r="T81" i="1"/>
  <c r="T75" i="1"/>
  <c r="T29" i="1"/>
  <c r="T26" i="1"/>
  <c r="T23" i="1"/>
  <c r="T19" i="1"/>
  <c r="T4" i="1"/>
  <c r="S126" i="1" l="1"/>
  <c r="T126" i="1" s="1"/>
  <c r="S122" i="1" l="1"/>
  <c r="T122" i="1" s="1"/>
</calcChain>
</file>

<file path=xl/sharedStrings.xml><?xml version="1.0" encoding="utf-8"?>
<sst xmlns="http://schemas.openxmlformats.org/spreadsheetml/2006/main" count="2388" uniqueCount="1150">
  <si>
    <t>OBJETO CONTRACTUAL</t>
  </si>
  <si>
    <t>ASPECTOS RELEVANTES</t>
  </si>
  <si>
    <t>OFERTAS RECIBIDAS</t>
  </si>
  <si>
    <t>ADJUDICATARIO</t>
  </si>
  <si>
    <t>TÉRMINOS DEL CONTRATO</t>
  </si>
  <si>
    <t>NÚMERO DE CONCURSO</t>
  </si>
  <si>
    <t>FECHA</t>
  </si>
  <si>
    <t>HORA</t>
  </si>
  <si>
    <t xml:space="preserve">BIEN O SERVICIO </t>
  </si>
  <si>
    <t>CANTIDAD DE RENGLONES</t>
  </si>
  <si>
    <t xml:space="preserve">ESTIMACIÓN DEL NEGOCIO </t>
  </si>
  <si>
    <t>PLAZO CONTRACTUAL</t>
  </si>
  <si>
    <t>PARAMETROS DE EVALUACIÓN</t>
  </si>
  <si>
    <t>CANTIDAD</t>
  </si>
  <si>
    <t xml:space="preserve">NOMBRE </t>
  </si>
  <si>
    <t>CÉDULA  FÍSICA O JURÍDICA</t>
  </si>
  <si>
    <t>NOMBRE</t>
  </si>
  <si>
    <t xml:space="preserve">FUNDAMENTO </t>
  </si>
  <si>
    <t>MONTO ADJUDICADO TOTAL</t>
  </si>
  <si>
    <t>PLAZO DE ENTREGA</t>
  </si>
  <si>
    <t>INICIO DE EJECUCIÓN</t>
  </si>
  <si>
    <t>PRECIO</t>
  </si>
  <si>
    <t>EXPERIENCIA</t>
  </si>
  <si>
    <t>TIEMPO DE ENTREGA</t>
  </si>
  <si>
    <t xml:space="preserve">NÚMERO DE CONCURSO INTERNO </t>
  </si>
  <si>
    <t xml:space="preserve">30 días naturales </t>
  </si>
  <si>
    <t>N/A</t>
  </si>
  <si>
    <t>3-101-483480</t>
  </si>
  <si>
    <t>CALIFICACIÓN</t>
  </si>
  <si>
    <t>EXCEPCIÓN</t>
  </si>
  <si>
    <t>2018CD-000001-UP</t>
  </si>
  <si>
    <t>Estudio Imagen</t>
  </si>
  <si>
    <t>1-0458-0828</t>
  </si>
  <si>
    <t>3-101-573508</t>
  </si>
  <si>
    <t>3-101-104126</t>
  </si>
  <si>
    <t>3-101-152593</t>
  </si>
  <si>
    <t>3-101-327873</t>
  </si>
  <si>
    <t>Jorge Edwin Lao Largaespada</t>
  </si>
  <si>
    <t>¢6.754.230,00</t>
  </si>
  <si>
    <t>37 días naturales</t>
  </si>
  <si>
    <t>¢10.000.000</t>
  </si>
  <si>
    <t>RMDC Imagen comunicación centroamericana S.A.</t>
  </si>
  <si>
    <t>Demoscopia S.A.</t>
  </si>
  <si>
    <t>B Y S Blanco y Sánchez Consultores S.A.</t>
  </si>
  <si>
    <t>Latinetwork Dichter &amp; Neira S.A.</t>
  </si>
  <si>
    <t>2018LN-000001-0012800001</t>
  </si>
  <si>
    <t>2018LN-000001-UP</t>
  </si>
  <si>
    <t>Calzado de protección para el personal del Cuerpo de Bomberos</t>
  </si>
  <si>
    <t>1 año</t>
  </si>
  <si>
    <t>5% cremallera frontal</t>
  </si>
  <si>
    <t>Inversiones Centroamericanas Incen S.A.</t>
  </si>
  <si>
    <t>3-101-114236</t>
  </si>
  <si>
    <t>Nelson Armando Carazo Guillen</t>
  </si>
  <si>
    <t>08-0039-0701</t>
  </si>
  <si>
    <t>Prevención y Seguridad Industrial S.A.</t>
  </si>
  <si>
    <t>3-101-035798</t>
  </si>
  <si>
    <t>Servicios Digitales RM  S.A.</t>
  </si>
  <si>
    <t>Compañía de Seguridad Industrial Cruz Verde S.A.</t>
  </si>
  <si>
    <t>3-101-016469</t>
  </si>
  <si>
    <t>Saenz Fallas S.A.</t>
  </si>
  <si>
    <t>3-101-024614</t>
  </si>
  <si>
    <t>TEC Tecnología en Calzado S.A.</t>
  </si>
  <si>
    <t>3-101-277936</t>
  </si>
  <si>
    <t>Equipos de Salud Ocupacional S.A.</t>
  </si>
  <si>
    <t>3-101-086562</t>
  </si>
  <si>
    <t>Grupo Uni Hospi S.A.</t>
  </si>
  <si>
    <t>3-101-273643</t>
  </si>
  <si>
    <t>2018LA-000002-0012800001</t>
  </si>
  <si>
    <t>2018LA-000002-UP</t>
  </si>
  <si>
    <t>Dirección Musical de la Rondalla</t>
  </si>
  <si>
    <t>Alberto Campos Barrantes</t>
  </si>
  <si>
    <t>1-1205-0919</t>
  </si>
  <si>
    <t>2-0241-0039</t>
  </si>
  <si>
    <t>Luis Fernando González Murillo</t>
  </si>
  <si>
    <t>Equipos deportivos para Programa de Acondicionamiento Físico para Bomberos</t>
  </si>
  <si>
    <t>2018LA-000003-0012800001</t>
  </si>
  <si>
    <t>2018LA-000003-UP</t>
  </si>
  <si>
    <t>90 días naturales</t>
  </si>
  <si>
    <t>Consorcio Interamericano  Caribe de Exportación S.A.</t>
  </si>
  <si>
    <t>Jonathan  Wilfredo Vega Garbanzo</t>
  </si>
  <si>
    <t>Gym Supply S.A.</t>
  </si>
  <si>
    <t>Oriental  fashion W &amp; L Limitada</t>
  </si>
  <si>
    <t xml:space="preserve">Corporación Proexve Limitada </t>
  </si>
  <si>
    <t>3-101-053546</t>
  </si>
  <si>
    <t>01-0916-0064</t>
  </si>
  <si>
    <t>3-101-688159</t>
  </si>
  <si>
    <t>3-102-397033</t>
  </si>
  <si>
    <t>3-102-615606</t>
  </si>
  <si>
    <t xml:space="preserve">90 días naturales </t>
  </si>
  <si>
    <t>2018LA-000005-0012800001</t>
  </si>
  <si>
    <t> 15/03/2018</t>
  </si>
  <si>
    <t>2018LA-000005-UP</t>
  </si>
  <si>
    <t>Suministro e Instalación de calentadores de agua solares</t>
  </si>
  <si>
    <t>Representaciones Rilesa S.A.</t>
  </si>
  <si>
    <t>3-101-605649</t>
  </si>
  <si>
    <t>Pendiente</t>
  </si>
  <si>
    <t>2018CD-000002-UP</t>
  </si>
  <si>
    <t>Equipo de impresión</t>
  </si>
  <si>
    <t xml:space="preserve">40 días naturales </t>
  </si>
  <si>
    <t>Tecnova Soluciones S.A.</t>
  </si>
  <si>
    <t>Corporación ACS Sabanilla S.A.</t>
  </si>
  <si>
    <t xml:space="preserve">Componentes El Orbe </t>
  </si>
  <si>
    <t>3-101-337249</t>
  </si>
  <si>
    <t> 3-101-100509</t>
  </si>
  <si>
    <t>3-101-111502</t>
  </si>
  <si>
    <t>I S Productos de oficina Centroamerica S.A.</t>
  </si>
  <si>
    <t>Spectrum Multimedia S.A.</t>
  </si>
  <si>
    <t>3-101-059552</t>
  </si>
  <si>
    <t>3-101-365523</t>
  </si>
  <si>
    <t>Instalaciones Teledónicas Costa Rica S.A.</t>
  </si>
  <si>
    <t>3-101-035198</t>
  </si>
  <si>
    <t>40 días naturales</t>
  </si>
  <si>
    <t>2018LA-000006-0012800001</t>
  </si>
  <si>
    <t>Concentrado de espuma (Espumogeno)</t>
  </si>
  <si>
    <t>2018LA-000006-UP</t>
  </si>
  <si>
    <t>60 días naturales</t>
  </si>
  <si>
    <t>Industrial Fire and Rescue Equipment S.A.</t>
  </si>
  <si>
    <t>3-101-310800</t>
  </si>
  <si>
    <t>All Fire Products  S.A.</t>
  </si>
  <si>
    <t>3-101-496500</t>
  </si>
  <si>
    <t>Salvavidas de Centroamerica S.A.</t>
  </si>
  <si>
    <t>3-101-118017</t>
  </si>
  <si>
    <t>Servicios de Seguridad e Incendio SC Security  S.A.</t>
  </si>
  <si>
    <t>3-101-254054</t>
  </si>
  <si>
    <t>El Parais Azul S.A.</t>
  </si>
  <si>
    <t>3-101-505492</t>
  </si>
  <si>
    <t>2018LA-000007-UP</t>
  </si>
  <si>
    <t> 23/03/2018</t>
  </si>
  <si>
    <t>Servicio de suministro e instalación de sistemas de amplificación de sonido</t>
  </si>
  <si>
    <t>Mas música internacional S.A.</t>
  </si>
  <si>
    <t>3-101-535785</t>
  </si>
  <si>
    <t>Instrumentos musicales La clave S.A.</t>
  </si>
  <si>
    <t>3-101-406902</t>
  </si>
  <si>
    <t>Medisonido S.A.</t>
  </si>
  <si>
    <t>3-101-133081</t>
  </si>
  <si>
    <t>Instrumentos musicales La Voz S.A.</t>
  </si>
  <si>
    <t>3-101-036041</t>
  </si>
  <si>
    <t>Más Música Internacional S.A.</t>
  </si>
  <si>
    <t>2018LA-000009-UP</t>
  </si>
  <si>
    <t>Raciones alimenticias de larga duración para el Cuerpo de Bomberos de Costa Rica Continuo</t>
  </si>
  <si>
    <t xml:space="preserve">75 días naturales </t>
  </si>
  <si>
    <t>Construcción de aleros para las estaciones de bomberos de Guápiles, Cartago, Cañas, Las Juntas y Belén</t>
  </si>
  <si>
    <t>Construciones Martinez Coirtes SRL</t>
  </si>
  <si>
    <t>3-102-688996</t>
  </si>
  <si>
    <t>Edificios Casas y Carreteras S.A.</t>
  </si>
  <si>
    <t>Productos Importados Mejia Pime S.A.</t>
  </si>
  <si>
    <t>3-101-130222</t>
  </si>
  <si>
    <t>3-101-136994</t>
  </si>
  <si>
    <t>Maximiliano Rojas Gutierrez</t>
  </si>
  <si>
    <t>02-0513-0690</t>
  </si>
  <si>
    <t>Bucknor Consultores y Asociados S.A.</t>
  </si>
  <si>
    <t>3-101-231446</t>
  </si>
  <si>
    <t>Servicios de Mantenimiento Cubero S.A.</t>
  </si>
  <si>
    <t>3-101-102980</t>
  </si>
  <si>
    <t>JCVF Constructores de Costa Rica S.A.</t>
  </si>
  <si>
    <t>3-101-577073</t>
  </si>
  <si>
    <t>Chacon Arquitectos S.A.</t>
  </si>
  <si>
    <t>3-101-588044</t>
  </si>
  <si>
    <t>2018LA-000010-UP</t>
  </si>
  <si>
    <t>2018LA-000011-0012800001</t>
  </si>
  <si>
    <t>2018LA-000011-UP</t>
  </si>
  <si>
    <t>Artículos para reconocimiento al personal y otros públicos</t>
  </si>
  <si>
    <t xml:space="preserve">35 días naturales </t>
  </si>
  <si>
    <t>Larko S.R.L</t>
  </si>
  <si>
    <t>Doriz Marisol Pachón Izquierdo</t>
  </si>
  <si>
    <t>Irioma S.A</t>
  </si>
  <si>
    <t>Promocionar de Costa Rica AyM S.A</t>
  </si>
  <si>
    <t>Corporación Vado Quesada S.A.</t>
  </si>
  <si>
    <t>Guecam, Guerrero y Campos S.A.</t>
  </si>
  <si>
    <t>Serigrafia Arco Iris del Sur S.A.</t>
  </si>
  <si>
    <t>Ronald Antonio Fallas Páez</t>
  </si>
  <si>
    <t>Propack de Costa Rica S.A.</t>
  </si>
  <si>
    <t>Fravico Promocional S.A.</t>
  </si>
  <si>
    <t>3-102-603525</t>
  </si>
  <si>
    <t>3-101-596137</t>
  </si>
  <si>
    <t>3-101-241393</t>
  </si>
  <si>
    <t>3-101-442865</t>
  </si>
  <si>
    <t>3-101-233472</t>
  </si>
  <si>
    <t> 01-0481-0958</t>
  </si>
  <si>
    <t>3-101-117902</t>
  </si>
  <si>
    <t>3-101-637714</t>
  </si>
  <si>
    <t>3-101-251650</t>
  </si>
  <si>
    <t>Larko S.R.L.</t>
  </si>
  <si>
    <t>¢3 916 194.67</t>
  </si>
  <si>
    <t>Irioma S.A.</t>
  </si>
  <si>
    <t>Promocionar de CR AyM S.A</t>
  </si>
  <si>
    <t>Propak S.A</t>
  </si>
  <si>
    <t>2018LA-000012-0012800001</t>
  </si>
  <si>
    <t>2018LA-000012-UP</t>
  </si>
  <si>
    <t>Sustitución y modificación de portones</t>
  </si>
  <si>
    <t>75 días naturales</t>
  </si>
  <si>
    <t>3-101-177456</t>
  </si>
  <si>
    <t>Accesos Automáticos S.A.</t>
  </si>
  <si>
    <t>Salas Portones y Sistemas Automáticos S.A.</t>
  </si>
  <si>
    <t>3-101-354410</t>
  </si>
  <si>
    <t>2018LA-000016-0012800001</t>
  </si>
  <si>
    <t>2018LA-000017-UP</t>
  </si>
  <si>
    <t>Maniquíes para entrenamiento de Academia Nacional de Bomberos según Demanda</t>
  </si>
  <si>
    <t>Capacitación Prehospitalaria JJ S.A</t>
  </si>
  <si>
    <t xml:space="preserve"> Alfa Médica S.A. </t>
  </si>
  <si>
    <t xml:space="preserve">Animed Salud S.A. </t>
  </si>
  <si>
    <t xml:space="preserve"> Misiones One Life S.A. </t>
  </si>
  <si>
    <t xml:space="preserve"> Alvaro Alonso Calvo Gutierrez </t>
  </si>
  <si>
    <t xml:space="preserve"> Prevención y Seguridad Industrial S.A. </t>
  </si>
  <si>
    <t xml:space="preserve"> Laboratorios Rymco S.A.</t>
  </si>
  <si>
    <t>Compañía Técnica y Comercial SATEC S.A.</t>
  </si>
  <si>
    <t>3-101-235897</t>
  </si>
  <si>
    <t>3-101-255970</t>
  </si>
  <si>
    <t>3-101-462799</t>
  </si>
  <si>
    <t>3-101-440141</t>
  </si>
  <si>
    <t>01-0810-0954</t>
  </si>
  <si>
    <t>3-012-350386</t>
  </si>
  <si>
    <t>3-101-024094</t>
  </si>
  <si>
    <t>2018LA-000018-UP</t>
  </si>
  <si>
    <t>Servicio de confección de rotulación y señalización de seguridad e higiene según demanda</t>
  </si>
  <si>
    <t>De 1 a 1500 cm2 : 8 días naturales.  De 1501 a 4500 cm2 : 15 días naturales.  De 4501 a 6500 cm2 : 22 días naturales. Más de 6501 cm2 : 30 días naturales.</t>
  </si>
  <si>
    <t>Inversiones Sol Mix S.A.</t>
  </si>
  <si>
    <t>3-101-232613</t>
  </si>
  <si>
    <t>Kavial S.A.</t>
  </si>
  <si>
    <t>3-101-090805</t>
  </si>
  <si>
    <t>Red Sistemas de Rotulación S.A.</t>
  </si>
  <si>
    <t>3-101-180206</t>
  </si>
  <si>
    <t>Según cartel</t>
  </si>
  <si>
    <t>2018CD-000003-UP</t>
  </si>
  <si>
    <t>Taller Eléctrico Induni S.A.</t>
  </si>
  <si>
    <t>3-101-062195</t>
  </si>
  <si>
    <t>Elmec S.A.</t>
  </si>
  <si>
    <t>3-101-011526</t>
  </si>
  <si>
    <t>Produtel E S M S.A.</t>
  </si>
  <si>
    <t>3-101-322675</t>
  </si>
  <si>
    <t>Diacsa Desarollos e Inversiones Árias y Solis S.A.</t>
  </si>
  <si>
    <t>3-101-676069</t>
  </si>
  <si>
    <t>2018LA-000019-0012800001</t>
  </si>
  <si>
    <t>2018LA-000015-UP</t>
  </si>
  <si>
    <t>Servicio según demanda de horas de desarrollo para mantenimiento del sistema de información WEBSIIS - Sistema Integrado de Información en Salud</t>
  </si>
  <si>
    <t>A &amp; B Asesores Ingenieros en Electrónica y computación S.A.</t>
  </si>
  <si>
    <t>3-101-198049</t>
  </si>
  <si>
    <t>2018LA-000022-0012800001</t>
  </si>
  <si>
    <t>2018LA-000022-UP</t>
  </si>
  <si>
    <t xml:space="preserve">20 días naturales </t>
  </si>
  <si>
    <t>Adquisición Set de reparación de Válvulas de acción rápida según demanda para los Sistemas de Bombeo</t>
  </si>
  <si>
    <t>20 días naturales</t>
  </si>
  <si>
    <t>Jorge Carlos Hernández Bond</t>
  </si>
  <si>
    <t>01-0796-0089</t>
  </si>
  <si>
    <t> 2018CD-000001-0012800001</t>
  </si>
  <si>
    <t> 2018CD-000002-0012800001</t>
  </si>
  <si>
    <t> 2018LA-000007-0012800001</t>
  </si>
  <si>
    <t> 2018LA-000009-0012800001</t>
  </si>
  <si>
    <t> 2018LA-000010-0012800001</t>
  </si>
  <si>
    <t> 2018LA-000017-0012800001</t>
  </si>
  <si>
    <t> 2018CD-000003-0012800001</t>
  </si>
  <si>
    <t> Readecuación del Sistema de iluminación de la Estación de Bomberos del Roble</t>
  </si>
  <si>
    <t>TIEMPO DE ENTREGA SEGÚN CARTEL</t>
  </si>
  <si>
    <t>CONTINUO</t>
  </si>
  <si>
    <t>UNICO</t>
  </si>
  <si>
    <t>2018LA-000001-0012800001</t>
  </si>
  <si>
    <t>Servicios según demanda de Confección, lavado y mantenimiento de botargas e inflables</t>
  </si>
  <si>
    <t>Cinco Sentidos Advertising Sociedad Anónima</t>
  </si>
  <si>
    <t>3-101-664939</t>
  </si>
  <si>
    <t>Inversiones Árias Esquivel Sociedad Anónima</t>
  </si>
  <si>
    <t>3-101-257405</t>
  </si>
  <si>
    <t> Suministro e Instalación de plantas eléctricas</t>
  </si>
  <si>
    <t> 2018LA-000004-0012800001</t>
  </si>
  <si>
    <t>Tractomotríz Sociedad Anónima</t>
  </si>
  <si>
    <t>3-101-013912</t>
  </si>
  <si>
    <t xml:space="preserve">Ceres Sociedad Anónima </t>
  </si>
  <si>
    <t>3-101-005553</t>
  </si>
  <si>
    <t>Avila S T E M Sociedad Anónima</t>
  </si>
  <si>
    <t>3-101-029776</t>
  </si>
  <si>
    <t>Consorcio Power Solutions, S.A. - Electrotecnica, S.A. - Soporte Critico, S.A.</t>
  </si>
  <si>
    <t>3-101-423076</t>
  </si>
  <si>
    <t>Propace Ingeniería Sociedad Anónima</t>
  </si>
  <si>
    <t>3-101-199078</t>
  </si>
  <si>
    <t>En evaluación</t>
  </si>
  <si>
    <t>2018LA-000008-0012800001</t>
  </si>
  <si>
    <t>Suministro e Instalación de Sistemas de Bombeo de agua potable</t>
  </si>
  <si>
    <t>Zebol Sociedad Anónima</t>
  </si>
  <si>
    <t>3-101-064341</t>
  </si>
  <si>
    <t>Hidrotica Sociedad Anónima</t>
  </si>
  <si>
    <t>3-101-192611</t>
  </si>
  <si>
    <t>2018LA-000013-0012800001</t>
  </si>
  <si>
    <t>2018LA-000014-0012800001</t>
  </si>
  <si>
    <t>2018LA-000015-0012800001</t>
  </si>
  <si>
    <t>Publistar Futura Sociedad Anónima</t>
  </si>
  <si>
    <t>3-101-502769</t>
  </si>
  <si>
    <t>Equipos y herramientas para control de incendios con aguas</t>
  </si>
  <si>
    <t>Álvaro Calvo Gutierrez</t>
  </si>
  <si>
    <t>Servicios Digitales Corporativos RM Sociedad Anónima</t>
  </si>
  <si>
    <t xml:space="preserve">Invotor Sociedad Anónima </t>
  </si>
  <si>
    <t>3-101-169216</t>
  </si>
  <si>
    <t>Servicios según demanda de confección y mantenimiento de botargas e inflables</t>
  </si>
  <si>
    <t>Servicio según demanda de producción de videos animados en 2D y 3D</t>
  </si>
  <si>
    <t>45 días hábiles</t>
  </si>
  <si>
    <t>E-Motion Post Studio Sociedad Anónima</t>
  </si>
  <si>
    <t>3-101-581944</t>
  </si>
  <si>
    <t>La fabrica Filmes y Producciones de Televisión Sociedad Anónima</t>
  </si>
  <si>
    <t>3-101-258925</t>
  </si>
  <si>
    <t>2018LA-000018-0012800001</t>
  </si>
  <si>
    <t>Servicio de suministro e instalación de sistemas de alarma contra robo, incendio y CCTV</t>
  </si>
  <si>
    <t>120 días naturales</t>
  </si>
  <si>
    <t>Globaltec Tecnologies GMZS Sociedad Anónima</t>
  </si>
  <si>
    <t>3-101-391788</t>
  </si>
  <si>
    <t>Sistemas de Protección Incorporados Sociedad Anónima</t>
  </si>
  <si>
    <t>3-101-031193</t>
  </si>
  <si>
    <t>SPC Telecentinel Sociedad Anónima</t>
  </si>
  <si>
    <t>3-101-201950</t>
  </si>
  <si>
    <t>2018LA-000020-0012800001</t>
  </si>
  <si>
    <t>2018LA-000021-0012800001</t>
  </si>
  <si>
    <t>Equipos Especializados para uso en el control de emergencias por Unidades Operativas</t>
  </si>
  <si>
    <t>G Industrial Group Sociedad Anónima</t>
  </si>
  <si>
    <t>3-101-621937</t>
  </si>
  <si>
    <t xml:space="preserve">Prevención y Seguridad Industrial Sociedad Anónima </t>
  </si>
  <si>
    <t>Sondel Sociedad Anónima</t>
  </si>
  <si>
    <t>3-101-095926</t>
  </si>
  <si>
    <t>Miami Supply Jit Sociedad de Responsabilidad Limitada</t>
  </si>
  <si>
    <t>3-102-722522</t>
  </si>
  <si>
    <t>Superba Sociedad Anónima</t>
  </si>
  <si>
    <t>3-101-011224</t>
  </si>
  <si>
    <t>Farmagro Sociedad Anónimo</t>
  </si>
  <si>
    <t>3-101-007898</t>
  </si>
  <si>
    <t>Guangzhou Oriental Sociedad Anónima</t>
  </si>
  <si>
    <t>3-101-429677</t>
  </si>
  <si>
    <t>Distribuidora Ramírez y Castillo Sociedad Anónima</t>
  </si>
  <si>
    <t>3-101-080638</t>
  </si>
  <si>
    <t>Compañía Tecnica y Comercial Satec Sociedad Anónima</t>
  </si>
  <si>
    <t>J&amp;B Power Engineering Sociedad Anónima</t>
  </si>
  <si>
    <t>3-101-695335</t>
  </si>
  <si>
    <t>Adquisición de parlantes, controles de sirena y luces led según demanda para la Flotilla Vehicular del Benemérito Cuerpo de Bomberos</t>
  </si>
  <si>
    <t xml:space="preserve">28 días naturales </t>
  </si>
  <si>
    <t>Taller Sanabria Vehículos Especiales TSVE Sociedad de Responsabilidad Limitada</t>
  </si>
  <si>
    <t>3-102-671245</t>
  </si>
  <si>
    <t>Seguricentro Sociedad Anónima</t>
  </si>
  <si>
    <t>3-101-036581</t>
  </si>
  <si>
    <t>Servicios de Seguridad e Incendio SC Security Sociedad Anónima</t>
  </si>
  <si>
    <t>F Chaves y Compañía Sociedad Anónima</t>
  </si>
  <si>
    <t>3-101-532122</t>
  </si>
  <si>
    <t>2018LA-000023-0012800001</t>
  </si>
  <si>
    <t>2018LA-000024-0012800001</t>
  </si>
  <si>
    <t>Equipos Electro Médicos para la Unidad Operativa de Emergencias Médicas y Rescate</t>
  </si>
  <si>
    <t>Kendall Innovadores en Cuidadoes al paciente S.A.</t>
  </si>
  <si>
    <t>3-101-211041</t>
  </si>
  <si>
    <t>Medi Express CR Sociedad Anónima</t>
  </si>
  <si>
    <t>3-101-696792</t>
  </si>
  <si>
    <t>Tecnología Hospitalaria R y M Sociedad Anónima</t>
  </si>
  <si>
    <t>3-101-116194</t>
  </si>
  <si>
    <t>Latinrep Supply de Costa Rica Sociedad Anónima</t>
  </si>
  <si>
    <t>3-101-031200</t>
  </si>
  <si>
    <t>Ancamédica Sociedad Anónima</t>
  </si>
  <si>
    <t>3-101-248922</t>
  </si>
  <si>
    <t>Equipos y Suministros Keima E S K Sociedad Anónima</t>
  </si>
  <si>
    <t>3-101-237818</t>
  </si>
  <si>
    <t>Medical Supplies C.R. Sociedad Anónima</t>
  </si>
  <si>
    <t>3-101-598240</t>
  </si>
  <si>
    <t>3-101-283749</t>
  </si>
  <si>
    <t>Transacciones Médicas Transmedic Sociedad Anónima</t>
  </si>
  <si>
    <t>3-101-171135</t>
  </si>
  <si>
    <t>Tiancy Médica Sociedad Anónima</t>
  </si>
  <si>
    <t>3-101-402827</t>
  </si>
  <si>
    <t>Capacitción Prehospitalaria J J Sociedad Anónima</t>
  </si>
  <si>
    <t>Corporación Abilab Sociedad Anónima</t>
  </si>
  <si>
    <t>3-101-315968</t>
  </si>
  <si>
    <t>2018LA-000025-UP</t>
  </si>
  <si>
    <t>Servicios de Suministro, Instalación y Mantenimiento de persianas por demanda</t>
  </si>
  <si>
    <t>10 dh en GAM, 15 dh fuera del GAM</t>
  </si>
  <si>
    <t>Servipersianas Sociedad Anónima</t>
  </si>
  <si>
    <t>3-101-167897</t>
  </si>
  <si>
    <t>Dispositivos y Equipos para Protección Personal de las Unidades Operativas</t>
  </si>
  <si>
    <t>Salasu Asociados Sociedad Anónima</t>
  </si>
  <si>
    <t>3-101-752486</t>
  </si>
  <si>
    <t>Compañía de Seguridad Industrial Cruz Verde Sociedad Anónima</t>
  </si>
  <si>
    <t>Distribuidora Ego Sociedad Anónima</t>
  </si>
  <si>
    <t>3-101-156876</t>
  </si>
  <si>
    <t>Cifsa Sociedad Anónima</t>
  </si>
  <si>
    <t>3-101-106204</t>
  </si>
  <si>
    <t>Prevención y Seguridad Industrial</t>
  </si>
  <si>
    <t>El Parais Azul Sociedad Anónima</t>
  </si>
  <si>
    <t>Jor Equipos de Emergencia Sociedad Anónima</t>
  </si>
  <si>
    <t>3-101-602213</t>
  </si>
  <si>
    <t>Servicio de Confección e Impresión de Camisetas Promocionales  según demanda</t>
  </si>
  <si>
    <t>45 días naturales</t>
  </si>
  <si>
    <t xml:space="preserve">Doriz Marisol Pachon Izquierdo </t>
  </si>
  <si>
    <t>Viarsa Industrial Textil Sociedad Anónima</t>
  </si>
  <si>
    <t>3-101-507144</t>
  </si>
  <si>
    <t>Servicio continuo de programa técnico modular para preparadores físicos el Cuerpo de Bomberos de Costa Rica Continuo</t>
  </si>
  <si>
    <t>3-102-708783</t>
  </si>
  <si>
    <t>4-000-042150</t>
  </si>
  <si>
    <t>Sociedad Educativa Merjoh Capacitación Actual Sociedad de Responsabilidad Limitada</t>
  </si>
  <si>
    <t>Universidad Nacional</t>
  </si>
  <si>
    <t>Servicios según demanda de confección, lavado y mantenimiento de botargas e inflables</t>
  </si>
  <si>
    <t>Servicio según demanda de monitoreo vía satelital de personas</t>
  </si>
  <si>
    <t>Herramientas para apoyo en emergencias con fuego</t>
  </si>
  <si>
    <t>2018CD-000004-0012800001</t>
  </si>
  <si>
    <t>Servicio de monitoreo vía satélital de personas</t>
  </si>
  <si>
    <t>1 Año</t>
  </si>
  <si>
    <t>Satgeo Sociedad Anónima</t>
  </si>
  <si>
    <t>3-101-566561</t>
  </si>
  <si>
    <t>2018CD-000005-0012800001</t>
  </si>
  <si>
    <t>2018CD-000006-0012800001</t>
  </si>
  <si>
    <t>Proyectos de Ingeniería y Sumnistro de Equipos Sociedad Anónima</t>
  </si>
  <si>
    <t>3-101-151973</t>
  </si>
  <si>
    <t>Electromédica Sociedad Anónima</t>
  </si>
  <si>
    <t>3-101-038202</t>
  </si>
  <si>
    <t>TecnoSagot Sociedad Anónima</t>
  </si>
  <si>
    <t>3-101-077573</t>
  </si>
  <si>
    <t>Divingmania Sociedad Anónima</t>
  </si>
  <si>
    <t>3-101-318828</t>
  </si>
  <si>
    <t> Herramientas y equipos para utilizar en rescates</t>
  </si>
  <si>
    <t> Instrumentos y equipos para incidentes con Materiales Peligrosos</t>
  </si>
  <si>
    <t> Equipos para buceo técnico</t>
  </si>
  <si>
    <t>2018LN-000002-0012800001</t>
  </si>
  <si>
    <t>Servicios de mantenimiento preventivo y correctivo para los equipos auxiliares de combustión interna de 2 y 4 tiempos</t>
  </si>
  <si>
    <t>Motores Cronos Sociedad Anónima</t>
  </si>
  <si>
    <t>3-101-609184</t>
  </si>
  <si>
    <t>Toldos para Campamentación</t>
  </si>
  <si>
    <t>140 días naturales</t>
  </si>
  <si>
    <t>Creaciones sin límites del Este Sociedad Anónima</t>
  </si>
  <si>
    <t>3-101-322684</t>
  </si>
  <si>
    <t>Eurotoldos Sociedad Anónima</t>
  </si>
  <si>
    <t>3-101-224646</t>
  </si>
  <si>
    <t>Megaescenarios Sociedad Anónima</t>
  </si>
  <si>
    <t>3-101-382669</t>
  </si>
  <si>
    <t>Servicio de suministro e instalación de módulos para unidades de rescate</t>
  </si>
  <si>
    <t>210 días naturales</t>
  </si>
  <si>
    <t>15% Estándares de fabricación</t>
  </si>
  <si>
    <t>Comercializadora Técnica Industrial del Oeste  Sociedad Anónima</t>
  </si>
  <si>
    <t>3-101-351799</t>
  </si>
  <si>
    <t>Adquisición de Aceites y lubricantes contra demanda para las Unidades de la flota del Cuerpo de Bomberos</t>
  </si>
  <si>
    <t>Doble S R Sociedad Anónima</t>
  </si>
  <si>
    <t>3-101-095457</t>
  </si>
  <si>
    <t>Imporcasa M &amp; M Sociedad Anónima</t>
  </si>
  <si>
    <t>3-101-685175</t>
  </si>
  <si>
    <t>Ditrasa Internacioal Sociedad Anónima</t>
  </si>
  <si>
    <t>3-101-432474</t>
  </si>
  <si>
    <t>Kaseju Sociedad Anónima</t>
  </si>
  <si>
    <t> 3-101-741147</t>
  </si>
  <si>
    <t>Equipos Neumáticos Sociedad Anónima</t>
  </si>
  <si>
    <t>3-101-196524</t>
  </si>
  <si>
    <t>Maquinaria y Tractores Limitada</t>
  </si>
  <si>
    <t>3-102-004255</t>
  </si>
  <si>
    <t>Lubriespeciales Internacionales Sociedad de Responsabilidad Limitada</t>
  </si>
  <si>
    <t>3-102-379100</t>
  </si>
  <si>
    <t>25/06/2018 </t>
  </si>
  <si>
    <t> 10:01</t>
  </si>
  <si>
    <t> Servicios de Alimentación y Alquiler de Menaje</t>
  </si>
  <si>
    <t>20%
40% Experiencia</t>
  </si>
  <si>
    <t>2018LN-000002-UP</t>
  </si>
  <si>
    <t>2018LN-000003-UP</t>
  </si>
  <si>
    <t>2018LN-000004-UP</t>
  </si>
  <si>
    <t>2018LN-000005-UP</t>
  </si>
  <si>
    <t>2018LN-000006-UP</t>
  </si>
  <si>
    <t>2018LA-000001-UP</t>
  </si>
  <si>
    <t>2018LA-00004-UP</t>
  </si>
  <si>
    <t>2018LA-000008-UP</t>
  </si>
  <si>
    <t>2018LA-000013-UP</t>
  </si>
  <si>
    <t>2018LA-000016-UP</t>
  </si>
  <si>
    <t>2018LA-000019-UP</t>
  </si>
  <si>
    <t>2018LA-000020-UP</t>
  </si>
  <si>
    <t>2018LA-000023-UP</t>
  </si>
  <si>
    <t>2018LA-000024-UP</t>
  </si>
  <si>
    <t>2018LA-000027-UP</t>
  </si>
  <si>
    <t>2018LA-000026-UP</t>
  </si>
  <si>
    <t>2018LA-000028-UP</t>
  </si>
  <si>
    <t>2018LA-000021-UP</t>
  </si>
  <si>
    <t>2018-LA000029-UP</t>
  </si>
  <si>
    <t>2018LA-000030-UP</t>
  </si>
  <si>
    <t>2018LA-000031-UP</t>
  </si>
  <si>
    <t>2018CD-000004-UP</t>
  </si>
  <si>
    <t>2018CD-000007-UP</t>
  </si>
  <si>
    <t>2018CD-000006-UP</t>
  </si>
  <si>
    <t>2018CD-000007-0012800001</t>
  </si>
  <si>
    <t>2018CD-000009-UP</t>
  </si>
  <si>
    <t>Arrendamiento para el Almacén de Aprovisionamiento</t>
  </si>
  <si>
    <t>3 años</t>
  </si>
  <si>
    <t>Novapark Parque Empresarial Sociedad Anónima</t>
  </si>
  <si>
    <t>3-101-213146</t>
  </si>
  <si>
    <t>2018CD-000008-0012800001</t>
  </si>
  <si>
    <t>Cuerdas y cintas</t>
  </si>
  <si>
    <t>2018CD-000010-UP</t>
  </si>
  <si>
    <t>Comercializadora Tica La Unión  Sociedad Anónima</t>
  </si>
  <si>
    <t>3-101-154315</t>
  </si>
  <si>
    <t>2018LA-000032-0012800001</t>
  </si>
  <si>
    <t>2018LA-000031-0012800001</t>
  </si>
  <si>
    <t>2018LA-000030-0012800001</t>
  </si>
  <si>
    <t>2018LA-000029-0012800001</t>
  </si>
  <si>
    <t>2018LA-000028-0012800001</t>
  </si>
  <si>
    <t>2018LA-000027-0012800001</t>
  </si>
  <si>
    <t>2018LA-000026-0012800001</t>
  </si>
  <si>
    <t>2018LA-000025-0012800001</t>
  </si>
  <si>
    <t>2018LN-000006-0012800001</t>
  </si>
  <si>
    <t>2018LN-000005-0012800001</t>
  </si>
  <si>
    <t>2018LN-000004-0012800001</t>
  </si>
  <si>
    <t>2018LN-000003-0012800001</t>
  </si>
  <si>
    <t>2018LA-000033-UP</t>
  </si>
  <si>
    <t>Servicio según demanda de producción de videos animados en 2D y 3D</t>
  </si>
  <si>
    <t>30 días hábiles</t>
  </si>
  <si>
    <t>Industrias Gonquesa de centroamérica Sociedad Anónima</t>
  </si>
  <si>
    <t>3-101-292284</t>
  </si>
  <si>
    <t>Resolución Estudio Sociedad Anónima</t>
  </si>
  <si>
    <t>3-101-449006</t>
  </si>
  <si>
    <t xml:space="preserve">Grupo de producción creativa  GPC Limitada </t>
  </si>
  <si>
    <t>3-102-093373</t>
  </si>
  <si>
    <t xml:space="preserve">Estudio Verne Sociedad Anónima </t>
  </si>
  <si>
    <t>3-101-295086</t>
  </si>
  <si>
    <t>2018LA-000033-0012800001</t>
  </si>
  <si>
    <t>2018LA-000035-UP</t>
  </si>
  <si>
    <t xml:space="preserve">Servicios de Divulgación y promoción de Información por medio de una plataforma multimedia de comunicación </t>
  </si>
  <si>
    <t>65 días hábiles</t>
  </si>
  <si>
    <t xml:space="preserve">Centro América P N Asesores  Sociedad Anónima </t>
  </si>
  <si>
    <t>3-101-054182</t>
  </si>
  <si>
    <t>Infructuoso</t>
  </si>
  <si>
    <t>2018LA-000034-0012800001</t>
  </si>
  <si>
    <t>2018LA-000034-UP</t>
  </si>
  <si>
    <t>Adquisición de licencias  y servicio  de horas según demanda  de asistencia   técnica para bases de datos de Microsoft  SQL Server</t>
  </si>
  <si>
    <t xml:space="preserve">Grupo Babel Sociedad Anónima </t>
  </si>
  <si>
    <t>3-101-626229</t>
  </si>
  <si>
    <t>Segacorp de Costa Rica  Sociedad Anónima</t>
  </si>
  <si>
    <t>3-101-632069</t>
  </si>
  <si>
    <t>2018LA-000035-0012800001</t>
  </si>
  <si>
    <t>2018LA-000032-UP</t>
  </si>
  <si>
    <t>Adquisición  de llantas  para los tanques aeroportuarios de la flotilla vehicular del Cuerpo de Bomberos</t>
  </si>
  <si>
    <t>180 días naturales</t>
  </si>
  <si>
    <t>Importadora Autónoma de Cartago Sociedad Anónima</t>
  </si>
  <si>
    <t>Llantas y accesorios Sociedad Anónima</t>
  </si>
  <si>
    <t xml:space="preserve">Quiros y Compañía Sociedad Anónima </t>
  </si>
  <si>
    <t>Llantas del Pacífico Sociedad Anónima</t>
  </si>
  <si>
    <t>Corporación Grupo G  Costa Rica Sociedad Anónima</t>
  </si>
  <si>
    <t xml:space="preserve">Servicios Unidos  Sociedad Anónima </t>
  </si>
  <si>
    <t>3-101-197460</t>
  </si>
  <si>
    <t>3-101-129434</t>
  </si>
  <si>
    <t>3-101-004555</t>
  </si>
  <si>
    <t>3-101-191491</t>
  </si>
  <si>
    <t>3-101-025849</t>
  </si>
  <si>
    <t>3-101-003073</t>
  </si>
  <si>
    <t>2018LA-000036-0012800001</t>
  </si>
  <si>
    <t>2018LA-000036-UP</t>
  </si>
  <si>
    <t xml:space="preserve">Adquisición de frenos para los diferentes componentes de las Unidades vehiculares del Cuerpo de Bomberos </t>
  </si>
  <si>
    <t>Importaciones G  M Sociedad Anónima</t>
  </si>
  <si>
    <t>3-101-030249</t>
  </si>
  <si>
    <t>Tecnogrande Sociedad Anónima</t>
  </si>
  <si>
    <t>3-101-566705</t>
  </si>
  <si>
    <t>Lubricantes Next Gen LNG Sociedad de Resposabilidad limitada</t>
  </si>
  <si>
    <t>3-102-620027</t>
  </si>
  <si>
    <t xml:space="preserve">Corporación Grupo Q Costa Rica Sociedad Anónima </t>
  </si>
  <si>
    <t>Industrias del Petróleo Canadiense Sociedad Anónima</t>
  </si>
  <si>
    <t>3-101-129830</t>
  </si>
  <si>
    <t>Pico &amp; Liasa Sociedad Anónima</t>
  </si>
  <si>
    <t>3-101-023720</t>
  </si>
  <si>
    <t xml:space="preserve">AutoStar Vehículos Sociedad Anónima </t>
  </si>
  <si>
    <t>3-101-336780</t>
  </si>
  <si>
    <t>Importadora  A D Nat Sociedad Anónima</t>
  </si>
  <si>
    <t>3-101-167171</t>
  </si>
  <si>
    <t>Purdy Motor  Sociedad Anónima</t>
  </si>
  <si>
    <t>3-101-005744</t>
  </si>
  <si>
    <t>CCR Sealing &amp; Coatings S.A.</t>
  </si>
  <si>
    <t>3-101-203576</t>
  </si>
  <si>
    <t>15 días hábiles</t>
  </si>
  <si>
    <t>8 días naturales</t>
  </si>
  <si>
    <t>5 días hábiles</t>
  </si>
  <si>
    <t xml:space="preserve">Consorcio Hemisferio JVM Sociedad Anónima </t>
  </si>
  <si>
    <t>3-101-708110</t>
  </si>
  <si>
    <t>Compañía de Servicios Alimenticios Kleavers Sociedad Anónima</t>
  </si>
  <si>
    <t>3-101-303692</t>
  </si>
  <si>
    <t>Centro de desarrollo logístico para eventos Sociedad Anónima</t>
  </si>
  <si>
    <t>3-101-61839</t>
  </si>
  <si>
    <t>90 días hábiles</t>
  </si>
  <si>
    <t>120 dias naturales</t>
  </si>
  <si>
    <t>4 semanas</t>
  </si>
  <si>
    <t>42 días hábiles</t>
  </si>
  <si>
    <t>Corporación Biomedica Cobisa Sociedad Anónima</t>
  </si>
  <si>
    <t>3-101-621626</t>
  </si>
  <si>
    <t xml:space="preserve">3-101-621626 Sociedad Anónima </t>
  </si>
  <si>
    <t>José Rodrigo Lizano Carmona</t>
  </si>
  <si>
    <t>01-0787-0722</t>
  </si>
  <si>
    <t>Capris Sociedad Anónima</t>
  </si>
  <si>
    <t>3-101-005113</t>
  </si>
  <si>
    <t>Mejía y Compañía Sociedad Anónima</t>
  </si>
  <si>
    <t>3-101-052695</t>
  </si>
  <si>
    <t>Eletroval Telecomunicaciones &amp; Energia</t>
  </si>
  <si>
    <t>3-101-308225</t>
  </si>
  <si>
    <t>Marco Vinicio Brenes Brenes</t>
  </si>
  <si>
    <t>03-0410-0978</t>
  </si>
  <si>
    <t xml:space="preserve">Afalpi Sociedad Anónima </t>
  </si>
  <si>
    <t>3-101-032150</t>
  </si>
  <si>
    <t>35 días naturales</t>
  </si>
  <si>
    <t>Para el ítem N° 1: 15 días hábiles, para el ítem N°2: 1 año</t>
  </si>
  <si>
    <t>Compra de terreno para la reubicación de la Estación de bomberos de Alajuela</t>
  </si>
  <si>
    <t>2018LN-000007-0012800001</t>
  </si>
  <si>
    <t>2018LN-000008-0012800001</t>
  </si>
  <si>
    <t>Inmediato</t>
  </si>
  <si>
    <t>Guillermo Alberto Quesada Gonzalez</t>
  </si>
  <si>
    <t>01-0535-0919</t>
  </si>
  <si>
    <t>Industrias X-Pedition XIP Sociedad de Responsabilidad limitada</t>
  </si>
  <si>
    <t>3-102-712626</t>
  </si>
  <si>
    <t>Asociación Universidad Adventista de Centroamerica</t>
  </si>
  <si>
    <t>3-002-507473</t>
  </si>
  <si>
    <t>Vestuario y textiles para uso de los funcionarios del Benemérito Cuerpo de Bomberos de Costa Rica</t>
  </si>
  <si>
    <t>2018LN-000008-UP</t>
  </si>
  <si>
    <t>2018CD-000009-0012800001</t>
  </si>
  <si>
    <t>2018CD-000014-UP</t>
  </si>
  <si>
    <t>Equipos deportivos cajón para entrenamiento polimétrico para Programa de Acondicionamiento Físico</t>
  </si>
  <si>
    <t>Doer Solutions Sociedad Anónima</t>
  </si>
  <si>
    <t>3-101-724624</t>
  </si>
  <si>
    <t xml:space="preserve">Distribuidora Ochenta y seis Sociedad Anónima </t>
  </si>
  <si>
    <t>3-101-093585</t>
  </si>
  <si>
    <t>Deportes Jimmy C.R. Sociedad Anónima</t>
  </si>
  <si>
    <t>3-101-678652</t>
  </si>
  <si>
    <t>Anibal Antonio Ruíz Cruz</t>
  </si>
  <si>
    <t>Asociación Universidad Adventista de Centroamérica</t>
  </si>
  <si>
    <t>2018LN-000009-0012800001</t>
  </si>
  <si>
    <t>2018LN-000009-UP</t>
  </si>
  <si>
    <t>Compra de terreno para la reubicación de la Estación de Bomberos de Upala</t>
  </si>
  <si>
    <t>Inmediata</t>
  </si>
  <si>
    <t>2018LN-000010-0012800001</t>
  </si>
  <si>
    <t>2018LN-000010-UP</t>
  </si>
  <si>
    <t>Contratación de servicios mediante outsourcing</t>
  </si>
  <si>
    <t>2018LA-000037-0012800001</t>
  </si>
  <si>
    <t>2018LA-000039-UP</t>
  </si>
  <si>
    <t>Cajas para Resguardo, Transporte y Seguridad según demanda</t>
  </si>
  <si>
    <t>2018LA-000038-0012800001</t>
  </si>
  <si>
    <t>2018LA-000040-UP</t>
  </si>
  <si>
    <t>Suministro e instalación de Compresores de aire</t>
  </si>
  <si>
    <t>2018LA-000041-UP</t>
  </si>
  <si>
    <t>Útiles, materiales y consumo de oficiona y cómputo para el Benemérito Cuerpo de Bomberos de Costa Rica</t>
  </si>
  <si>
    <t xml:space="preserve">10 días naturales </t>
  </si>
  <si>
    <t>2018LA-000039-0012800001</t>
  </si>
  <si>
    <t>2018LA-000040-0012800001</t>
  </si>
  <si>
    <t>2018LA-000042-UP</t>
  </si>
  <si>
    <t>Compra de Suministro y Materiales de Aseo y Limpieza BCBCR2018</t>
  </si>
  <si>
    <t>15 días naturales</t>
  </si>
  <si>
    <t xml:space="preserve">10% Certificados ambientales </t>
  </si>
  <si>
    <t>2018LA-000041-0012800001</t>
  </si>
  <si>
    <t>2018LA-000043-UP</t>
  </si>
  <si>
    <t>Suministro e Instalación de Aires Acondicionados</t>
  </si>
  <si>
    <t>2018LA-000042-0012800001</t>
  </si>
  <si>
    <t>2018LA-000044-UP</t>
  </si>
  <si>
    <t>Servicios de inspección,mantenimiento y recarga de extintores portátiles</t>
  </si>
  <si>
    <t>40% precio/ 40% precio para mantenimiento</t>
  </si>
  <si>
    <t>2018CD-000010-0012800001</t>
  </si>
  <si>
    <t>2018CD-000017-UP</t>
  </si>
  <si>
    <t>Cortador de plasma, videoscopio y dosímetros</t>
  </si>
  <si>
    <t>-</t>
  </si>
  <si>
    <t>2018LA-000043-0012800001</t>
  </si>
  <si>
    <t>2018LA-000045-UP</t>
  </si>
  <si>
    <t>Impermeabilización de Losas de Concreto, Cubiertas Metálicas y Tanques para Agua Potable, por Demanda</t>
  </si>
  <si>
    <t>15 días</t>
  </si>
  <si>
    <t>Diseño en concreto ARMD S.A.</t>
  </si>
  <si>
    <t>Catawater Corporation Sociedad Anónima</t>
  </si>
  <si>
    <t>3-101-289882</t>
  </si>
  <si>
    <t>3-101-644805</t>
  </si>
  <si>
    <t>2018LA-000044-0012800001</t>
  </si>
  <si>
    <t>2018LA-000038-UP</t>
  </si>
  <si>
    <t>Adq. Actualización y renovación de licencias de software</t>
  </si>
  <si>
    <t>Database Technologies Sociedad Anónima</t>
  </si>
  <si>
    <t>Teleservicios digitales JBM Sociedad Anónima</t>
  </si>
  <si>
    <t>Interhand Sociedad  Anónima</t>
  </si>
  <si>
    <t>Sistemas Integral de Redes de Comunicación Sociedad Anónima</t>
  </si>
  <si>
    <t>Táctica Comercial TC Sociedad de Responsabilidad Limitada</t>
  </si>
  <si>
    <t>3-101-188113</t>
  </si>
  <si>
    <t>3-101-393719</t>
  </si>
  <si>
    <t>3-101-279006</t>
  </si>
  <si>
    <t>3-101-188366</t>
  </si>
  <si>
    <t>3-102-669594</t>
  </si>
  <si>
    <t>2018LA-000046-UP</t>
  </si>
  <si>
    <t xml:space="preserve">Equipos de Combustión interna </t>
  </si>
  <si>
    <t>Álvaro Alonso Calvo Gutierrez</t>
  </si>
  <si>
    <t>Servicios Técnicos y comerciales Sociedad Anónima</t>
  </si>
  <si>
    <t>3-101-179862</t>
  </si>
  <si>
    <t>Corporación Font Sociedad Anónima</t>
  </si>
  <si>
    <t>3-101-008736</t>
  </si>
  <si>
    <t>Distribuidora Cummins Centroamerica Costa Rica SRL</t>
  </si>
  <si>
    <t>3-102-395241</t>
  </si>
  <si>
    <t>Techni Servicios V &amp; M Sociedad Anónima</t>
  </si>
  <si>
    <t>3-101-500600</t>
  </si>
  <si>
    <t>F Y G Group Sociedad Anónima</t>
  </si>
  <si>
    <t>3-101-555981</t>
  </si>
  <si>
    <t xml:space="preserve">G Industrial Group Sociedad Anónima </t>
  </si>
  <si>
    <t>Vedova y Obando Sociedad Anónima</t>
  </si>
  <si>
    <t>3-101-004478</t>
  </si>
  <si>
    <t>Químicas Unidas Limitada</t>
  </si>
  <si>
    <t>3-102-004445</t>
  </si>
  <si>
    <t>Carlos Alberto Ruíz Rojas</t>
  </si>
  <si>
    <t>01-0942-0467</t>
  </si>
  <si>
    <t>Farmagro Sociedad Anónima</t>
  </si>
  <si>
    <t>2018LA-000046-0012800001</t>
  </si>
  <si>
    <t>2018LA-000047-UP</t>
  </si>
  <si>
    <t>Adquisición y Renovación de licencias antivirus y servicio de soporte técnico</t>
  </si>
  <si>
    <t xml:space="preserve">Grupo Desarrolladores de Informática Sociedad Anónima </t>
  </si>
  <si>
    <t xml:space="preserve">Consulting Group Corporación Latinoamericana Sociedad Anónima </t>
  </si>
  <si>
    <t>Group Services Systems G.S.S. Sociedad Anónima</t>
  </si>
  <si>
    <t>3-101-685795</t>
  </si>
  <si>
    <t>3-101-446130</t>
  </si>
  <si>
    <t>3-101-577032</t>
  </si>
  <si>
    <t>2018LA-000047-0012800001</t>
  </si>
  <si>
    <t>2018LA-000048-UP</t>
  </si>
  <si>
    <t>Adquisición de Equipo de telecomunicaciones</t>
  </si>
  <si>
    <t xml:space="preserve">50 días naturales </t>
  </si>
  <si>
    <t>IT Servicios de Infocomunicación S.A.</t>
  </si>
  <si>
    <t>3-101-216432</t>
  </si>
  <si>
    <t>Redes Fusionet Sociedad Anónima</t>
  </si>
  <si>
    <t>3_101-445916</t>
  </si>
  <si>
    <t>Productive Business Solutions Sociedad Anónima</t>
  </si>
  <si>
    <t>3-101-009515</t>
  </si>
  <si>
    <t>2018LA-000048-0012800001</t>
  </si>
  <si>
    <t>2018LA-000037-UP</t>
  </si>
  <si>
    <t>Capacitaciones certificadas basadas en Normativa NFPA</t>
  </si>
  <si>
    <t>Centro de Formación Técnica CEFOTEC Sociedad Anónima</t>
  </si>
  <si>
    <t>3-101-644612</t>
  </si>
  <si>
    <t>2018LA-000049-0012800001</t>
  </si>
  <si>
    <t>2018LA-000049-UP</t>
  </si>
  <si>
    <t xml:space="preserve">Equipos de Radiocomunicación </t>
  </si>
  <si>
    <t>Invotor Sociedad Anónima</t>
  </si>
  <si>
    <t>2018CD-000011-0012800001</t>
  </si>
  <si>
    <t xml:space="preserve">2018CD-000018-UP </t>
  </si>
  <si>
    <t>Mobiliario de oficinas-sillas</t>
  </si>
  <si>
    <t>3-101-305945</t>
  </si>
  <si>
    <t>3-102-099301</t>
  </si>
  <si>
    <t>3-101-052993</t>
  </si>
  <si>
    <t>Poltronier &amp; Compañía Sociedad Anónima</t>
  </si>
  <si>
    <t>Mobi Centro Limitada</t>
  </si>
  <si>
    <t>Muebles Metálicos Alvarado Sociedad Anónima</t>
  </si>
  <si>
    <t>Muebles de oficina Mugui Sociedad Anónima</t>
  </si>
  <si>
    <t>3-101-094210</t>
  </si>
  <si>
    <t>Basic Seats Limitada</t>
  </si>
  <si>
    <t>3-102-636436</t>
  </si>
  <si>
    <t>Acondicionamiento de oficinas Sociedad Anónima</t>
  </si>
  <si>
    <t>3-101-068302</t>
  </si>
  <si>
    <t>Sevasa Sociedad Anónima</t>
  </si>
  <si>
    <t>3-101-122024</t>
  </si>
  <si>
    <t>Muebles Crometal Sociedad Anónima</t>
  </si>
  <si>
    <t>3-101-112243</t>
  </si>
  <si>
    <t>Oriental Fashión W: &amp; L. Limitada</t>
  </si>
  <si>
    <t xml:space="preserve">Pablo Roberto Abad Montero </t>
  </si>
  <si>
    <t>01-1324-0589</t>
  </si>
  <si>
    <t xml:space="preserve">Inversiones La Rueca Sociedad Anónima </t>
  </si>
  <si>
    <t>3-101-089260</t>
  </si>
  <si>
    <t>Euromobilia Sociedad Anónima</t>
  </si>
  <si>
    <t>3-101-077629</t>
  </si>
  <si>
    <t>IHO Costa Rica Sociedad Anónima</t>
  </si>
  <si>
    <t>3-101-717101</t>
  </si>
  <si>
    <t>2018CD-000012-0012800001</t>
  </si>
  <si>
    <t>Servicio de suministro e instalación de sistemas de control de acceso en la Academia</t>
  </si>
  <si>
    <t>65 días naturales</t>
  </si>
  <si>
    <t>3-101-347694</t>
  </si>
  <si>
    <t>Integrated Security Solutions I S S Sociedad Anónima</t>
  </si>
  <si>
    <t>Globaltec Technologies GMZS Sociedad Anónima</t>
  </si>
  <si>
    <t>2018CD-000013-0012800001</t>
  </si>
  <si>
    <t>2018CD-000019-UP</t>
  </si>
  <si>
    <t xml:space="preserve">Arrendamiento de inmueble para la Estación de Bomberos Limón </t>
  </si>
  <si>
    <t xml:space="preserve">Romelio Camacho Carvajal </t>
  </si>
  <si>
    <t>03-0135-0799</t>
  </si>
  <si>
    <t>2018CD-000014-0012800001</t>
  </si>
  <si>
    <t>2018CD-000021-UP</t>
  </si>
  <si>
    <t>Herramientas y Equipos para utilizar en rescates</t>
  </si>
  <si>
    <t xml:space="preserve">Cifsa Sociedad Anónima </t>
  </si>
  <si>
    <t>ASECUBO</t>
  </si>
  <si>
    <t>3-002-602052</t>
  </si>
  <si>
    <t>2018CD-000015-0012800001</t>
  </si>
  <si>
    <t>2018CD-000022-UP</t>
  </si>
  <si>
    <t>Suministro e Instalación de Sistema de Potencia ininterrrumpida</t>
  </si>
  <si>
    <t>3-101-059321</t>
  </si>
  <si>
    <t>Consorcio Power Solutions, S.A. - Soporte Critico, S.A.</t>
  </si>
  <si>
    <t>2018CD-000016-0012800001</t>
  </si>
  <si>
    <t>2018CD-000023-UP</t>
  </si>
  <si>
    <t>Adquisición e Instalación de un equipo appliance para base de datos marca ORACLE</t>
  </si>
  <si>
    <t>Item 1 y 2:30 días Item 3:1 año</t>
  </si>
  <si>
    <t>Delphos technologies BI de la L.A. Sociedad Anónima</t>
  </si>
  <si>
    <t>3-101-500142</t>
  </si>
  <si>
    <t>INRA Sluciones Sociedad Anónima</t>
  </si>
  <si>
    <t>3-101-357991</t>
  </si>
  <si>
    <t>2018CD-000017-0012800001</t>
  </si>
  <si>
    <t>2018CD-000025UP</t>
  </si>
  <si>
    <t xml:space="preserve">Adquisición de Equipos e Instrumentos para a Mantenimiento de Equipo de Radiocomunicación </t>
  </si>
  <si>
    <t>44 días hábiles</t>
  </si>
  <si>
    <t>Sistema Integral de Redes de Comunicación Sociedad Anónima</t>
  </si>
  <si>
    <t>Bolwar Sociedad de responsabilidad Limitada</t>
  </si>
  <si>
    <t>3-102-068807</t>
  </si>
  <si>
    <t>2018CD-000018-0012800001</t>
  </si>
  <si>
    <t>2018CD-000024-UP</t>
  </si>
  <si>
    <t>Adquisición de respuestos, accesorios y materiales para Equipo de Cómputo</t>
  </si>
  <si>
    <t>3-101-274122</t>
  </si>
  <si>
    <t>3-101-506953</t>
  </si>
  <si>
    <t>3-101-153345</t>
  </si>
  <si>
    <t>3-101-177798</t>
  </si>
  <si>
    <t>Infotron Sociedad Anónima</t>
  </si>
  <si>
    <t>Instalaciones telefónicas Costa Rica Sociedad Anónima</t>
  </si>
  <si>
    <t>Nelson Javier Beteta Olivares</t>
  </si>
  <si>
    <t>S.C. International Performance Sociedad Anónima</t>
  </si>
  <si>
    <t>UMC de Costa Rica Sociedad Anónima</t>
  </si>
  <si>
    <t>ARA Macaw por ciento C R Sociedad Anónima</t>
  </si>
  <si>
    <t>Spectrum Multimedia Sociedad Anónima</t>
  </si>
  <si>
    <t>Compu Plaza Sociedad Anónima</t>
  </si>
  <si>
    <t>3-101-153169</t>
  </si>
  <si>
    <t>Roberto Saenz Torres</t>
  </si>
  <si>
    <t>1-0674-0967</t>
  </si>
  <si>
    <t>Power Solutions Sociedad Anónima</t>
  </si>
  <si>
    <t> 3-101-423076</t>
  </si>
  <si>
    <t>2018CD-000019-0012800001</t>
  </si>
  <si>
    <t>2018CD-000026-UP</t>
  </si>
  <si>
    <t xml:space="preserve">Audiómetro para el Consultorio Médico Institucional </t>
  </si>
  <si>
    <t>2018CD-000020-0012800001</t>
  </si>
  <si>
    <t>2018CD-000027-UP</t>
  </si>
  <si>
    <t>Equipos y herramientas para el mantenimiento de Edificaciones</t>
  </si>
  <si>
    <t>Móviles de Costa Rica Sociedad Anónima</t>
  </si>
  <si>
    <t>3-101-082235</t>
  </si>
  <si>
    <t>Capris Socieadd Anónima</t>
  </si>
  <si>
    <t>Regulalción y Manejo de fluidos R &amp; M de Costa rica Sociedad Anónima</t>
  </si>
  <si>
    <t>3-101-104417</t>
  </si>
  <si>
    <t xml:space="preserve">En evaluación </t>
  </si>
  <si>
    <t>2018CD-000021-0012800001</t>
  </si>
  <si>
    <t>2018CD-000016-UP</t>
  </si>
  <si>
    <t xml:space="preserve">Escaleras de extensión y ganchos </t>
  </si>
  <si>
    <t>2018CD-000022-0012800001</t>
  </si>
  <si>
    <t>2018CD-000028-UP</t>
  </si>
  <si>
    <t>31/1072018</t>
  </si>
  <si>
    <t>Alquiler de un sistema de información para la Gestión de factuta electrónica ante el Ministerio de Hacienda</t>
  </si>
  <si>
    <t>1  año</t>
  </si>
  <si>
    <t>2018LA-000050-0012800001</t>
  </si>
  <si>
    <t>2018LA-000051-UP</t>
  </si>
  <si>
    <t>Servicio de Seguridad Informática para el análisis de Vulnerabilidades</t>
  </si>
  <si>
    <t>2018LA-000051-0012800001</t>
  </si>
  <si>
    <t>2018LA-000052-UP</t>
  </si>
  <si>
    <t>Programa técnico modular para preparadores físicos del Cuerpo de Bomberos de Costa Rica</t>
  </si>
  <si>
    <t>2018LA-000052-0012800001</t>
  </si>
  <si>
    <t>2018LA-000050-UP</t>
  </si>
  <si>
    <t>Adquisición de Equipo audiovisual</t>
  </si>
  <si>
    <t>2018LA-000053-0012800001</t>
  </si>
  <si>
    <t>2018LA-000053-UP</t>
  </si>
  <si>
    <t xml:space="preserve">Adquisición de aceites, lubricantes y refrigerantes para las unidades de la flota vehicular- según demanda </t>
  </si>
  <si>
    <t xml:space="preserve">44 días naturales </t>
  </si>
  <si>
    <t>3-101-508702</t>
  </si>
  <si>
    <t xml:space="preserve">Hidroca Costa Rica Sociedad Anónima </t>
  </si>
  <si>
    <t>Distribuidora Cummins Centroamerica Costa Rica Sociedad de Responsabilidad limitada</t>
  </si>
  <si>
    <t>Flotec Sociedad Anónima</t>
  </si>
  <si>
    <t>3-101-043123</t>
  </si>
  <si>
    <t>I M Inversiones Multiaccess Sociedad Anónima</t>
  </si>
  <si>
    <t>Servicios Técnicos Especializados S T E Sociedad Anónima</t>
  </si>
  <si>
    <t>3-101-112933</t>
  </si>
  <si>
    <t>Ofisoluciones Sociedad Anónima</t>
  </si>
  <si>
    <t>3-101-694093</t>
  </si>
  <si>
    <t>Jiménez  y Tanzi Sociedad Anónima</t>
  </si>
  <si>
    <t>3-101-006463</t>
  </si>
  <si>
    <t xml:space="preserve">Distribuidora Rilca Tres Sociedad Anónima </t>
  </si>
  <si>
    <t>3-101-059100</t>
  </si>
  <si>
    <t>Corporación Quimisol Sociedad Anónima</t>
  </si>
  <si>
    <t>3-101-363887</t>
  </si>
  <si>
    <t>Fotocopiadora Coresa Sociedad Anónima</t>
  </si>
  <si>
    <t>3-101-305780</t>
  </si>
  <si>
    <t xml:space="preserve">FESA Formas Eficientes Sociedad Anónima </t>
  </si>
  <si>
    <t>3-101-183093</t>
  </si>
  <si>
    <t>Comercializadora Gori Albisa Sociedad Anónima</t>
  </si>
  <si>
    <t>3-101-507068</t>
  </si>
  <si>
    <t>Oficina Comercializadora Oficomer Sociedad Anónima</t>
  </si>
  <si>
    <t>3-101-111535</t>
  </si>
  <si>
    <t xml:space="preserve">Ofisoluciones Sociedad Anónima </t>
  </si>
  <si>
    <t>American INK Sociedad Anónima</t>
  </si>
  <si>
    <t>3-101-350216</t>
  </si>
  <si>
    <t xml:space="preserve">S.C. International Performance Sociedad Anónima </t>
  </si>
  <si>
    <t>Corporación Vado Quesada Sociedad Anónima</t>
  </si>
  <si>
    <t>ZAZ Sociedad Anónima</t>
  </si>
  <si>
    <t>3-101-041247</t>
  </si>
  <si>
    <t xml:space="preserve">Productos Sanitarios Sociedad Anónima </t>
  </si>
  <si>
    <t>3-101-246553</t>
  </si>
  <si>
    <t>Importaciones R C de Costa Rica Sociedad Anónima</t>
  </si>
  <si>
    <t>3-101-734294</t>
  </si>
  <si>
    <t>M E S T Multiservicios Empresariales Solución Total Sociedad Anónima</t>
  </si>
  <si>
    <t>3-101-236387</t>
  </si>
  <si>
    <t xml:space="preserve">Comercializadora A T del Sur Sociedad Anónima </t>
  </si>
  <si>
    <t> 3-101-237629</t>
  </si>
  <si>
    <t>Lemen de Costa Rica Sociedad Anónima</t>
  </si>
  <si>
    <t>3-101-079546</t>
  </si>
  <si>
    <t xml:space="preserve">Proveduría Global Gaba Sociedad Anónima </t>
  </si>
  <si>
    <t>3-101-667782</t>
  </si>
  <si>
    <t>Moli del Sur Sociedad Anónima</t>
  </si>
  <si>
    <t>3-101-149768</t>
  </si>
  <si>
    <t xml:space="preserve">Grupo Lumafe Sociedad de Resposabilidad Limitada </t>
  </si>
  <si>
    <t> 3-102-500548</t>
  </si>
  <si>
    <t xml:space="preserve">CAISA INC de Costa Rica Sociedad Anónima </t>
  </si>
  <si>
    <t>3-101-219989</t>
  </si>
  <si>
    <t>Productos Sanitarios Sociedad Anónima</t>
  </si>
  <si>
    <t>Representaciones Sumi Comp Equipos Sociedad Anónima</t>
  </si>
  <si>
    <t>3-101-286770</t>
  </si>
  <si>
    <t xml:space="preserve">Grupo Lumafe Sociedad de Responsabilidad Limitada </t>
  </si>
  <si>
    <t>3-102-500548</t>
  </si>
  <si>
    <t xml:space="preserve">Diseño Carvaly Sociedad Anónima </t>
  </si>
  <si>
    <t>3-101-673155</t>
  </si>
  <si>
    <t>Centro Textil José Befeler Sociedad Anónima</t>
  </si>
  <si>
    <t>3-101-158781</t>
  </si>
  <si>
    <t xml:space="preserve">Position Logic Intermodal Sociedad Anónima </t>
  </si>
  <si>
    <t>Pava de Grecia  Sociedad Anónima</t>
  </si>
  <si>
    <t>3-101-177147</t>
  </si>
  <si>
    <t>Inter Quin de Grecia Sociedad Anónima</t>
  </si>
  <si>
    <t>3-101-091806</t>
  </si>
  <si>
    <t>Ferva del Norte Sociedad Anónima</t>
  </si>
  <si>
    <t>3-101-169051</t>
  </si>
  <si>
    <t>Laboratorios Arbo de Grecia y Asociados Sociedad Anónima</t>
  </si>
  <si>
    <t>3-101-503477</t>
  </si>
  <si>
    <t>Distribuidora Ionics de Centroamérica Sociedad Anónima</t>
  </si>
  <si>
    <t>3-101-103324</t>
  </si>
  <si>
    <t>Industrias Químicas I N Q U I M Sociedad Anónima</t>
  </si>
  <si>
    <t>3-101-249686</t>
  </si>
  <si>
    <t>Distribuidora Florex Centroamericana Sociedad Anónima</t>
  </si>
  <si>
    <t>3-101-356793</t>
  </si>
  <si>
    <t>Solventes del Norte Limitada</t>
  </si>
  <si>
    <t>3-102-125787</t>
  </si>
  <si>
    <t>Corporación CEK de Costa Rica Sociedad Anónima</t>
  </si>
  <si>
    <t>3-101-024083</t>
  </si>
  <si>
    <t>Sur Color Sociedad Anónima</t>
  </si>
  <si>
    <t>3-101-041509</t>
  </si>
  <si>
    <t xml:space="preserve">Savone Sociedad Anónima </t>
  </si>
  <si>
    <t> 3-101-696039</t>
  </si>
  <si>
    <t>Compañía de Seguridad Industrial Cruz verde Sociedad Anónima</t>
  </si>
  <si>
    <t>Grupo Unihospi Sociedad Anónima</t>
  </si>
  <si>
    <t>T E C Tecnología en Calzado Sociedad Anónima</t>
  </si>
  <si>
    <t>Distribuidora de Vestuario Centroamericana Sociedad Anónima</t>
  </si>
  <si>
    <t>3-101-683651</t>
  </si>
  <si>
    <t>Iindustrias M H Sociedad Anónima</t>
  </si>
  <si>
    <t>3-101-049032</t>
  </si>
  <si>
    <t>SEJIM  de Centroamerica  Sociedad Anónima</t>
  </si>
  <si>
    <t>3-101-110506</t>
  </si>
  <si>
    <t>Saenz Fallas Sociedad Anónima</t>
  </si>
  <si>
    <t>Comercializadora Hermanos Jiménez Fernánadez Sociedad Anónima</t>
  </si>
  <si>
    <t>3-101-245681</t>
  </si>
  <si>
    <t xml:space="preserve">Distribuidora Ego Sociedad Anónima </t>
  </si>
  <si>
    <t>Grupo Unihospi Socidad Anónima</t>
  </si>
  <si>
    <t>Creaciones Deportivas El Monarca Sociedad Anónima</t>
  </si>
  <si>
    <t>3-101-180936</t>
  </si>
  <si>
    <t>El Canastico Sociedad Anónima</t>
  </si>
  <si>
    <t>3-101-553502</t>
  </si>
  <si>
    <t xml:space="preserve">Doriz Marisol Pachón Izquierdo </t>
  </si>
  <si>
    <t>Propack de Costa Rica Sociedad Anónima</t>
  </si>
  <si>
    <t xml:space="preserve">La tienda Publicitaria Sociedad Anónima </t>
  </si>
  <si>
    <t>3-101-570223</t>
  </si>
  <si>
    <t xml:space="preserve">Dispublick Sociedad Anónima </t>
  </si>
  <si>
    <t>3-101-287602</t>
  </si>
  <si>
    <t>Serigrafía Arco Iris del Sur Sociedad Anónima</t>
  </si>
  <si>
    <t>Apartado IV, inciso F)</t>
  </si>
  <si>
    <t>Inversiones Toscanas Palmares Sociedad Anónima</t>
  </si>
  <si>
    <t>3-101-496485</t>
  </si>
  <si>
    <t xml:space="preserve">Soluciones Efectivas SEA Sociedad Anónima </t>
  </si>
  <si>
    <t>Consorcio Grupo Alega-Santa Barbara Tecnology-Smart Suply</t>
  </si>
  <si>
    <t>3-101-244817</t>
  </si>
  <si>
    <t>3-101-355261</t>
  </si>
  <si>
    <t>3-101-405182</t>
  </si>
  <si>
    <t xml:space="preserve">Servicios Personales Agropecuarios B y S Sociedad Anónima </t>
  </si>
  <si>
    <t>ABBQ Cconsultores Sociedad Anónima</t>
  </si>
  <si>
    <t>3-101-070043</t>
  </si>
  <si>
    <t>3-101-535045 Sociedad Anónima</t>
  </si>
  <si>
    <t>3-101-535045</t>
  </si>
  <si>
    <t>Suplidora Hotelera Santamaría Limitada</t>
  </si>
  <si>
    <t> 3-102-519722</t>
  </si>
  <si>
    <t>Termoclima C.R. Sociedad Anónima</t>
  </si>
  <si>
    <t>3-101-172538</t>
  </si>
  <si>
    <t>Grupo Comercial Tectronic Sociedad Anónima</t>
  </si>
  <si>
    <t>3-101-397585</t>
  </si>
  <si>
    <t>L.G. Servicios Especializados Sociedad Anónima</t>
  </si>
  <si>
    <t>3-101-439852</t>
  </si>
  <si>
    <t>Friomaster Sociedad Anónima</t>
  </si>
  <si>
    <t>Confort Climático de Costa Rica</t>
  </si>
  <si>
    <t>3-101-653197</t>
  </si>
  <si>
    <t>3-101-474087</t>
  </si>
  <si>
    <t>Clima Ideal Sociedad Anónima</t>
  </si>
  <si>
    <t>3-101-022826</t>
  </si>
  <si>
    <t xml:space="preserve">Asesoría Óptima en Seguridad industrial ASOSI Sociedad Anónima </t>
  </si>
  <si>
    <t>3-101-229445</t>
  </si>
  <si>
    <t>SP Inversiones de San José Sociedad Anónima</t>
  </si>
  <si>
    <t>3-101-197367</t>
  </si>
  <si>
    <t>Sistemas contra Incendios Olpra Sociedad Anónima</t>
  </si>
  <si>
    <t>3-101-443089</t>
  </si>
  <si>
    <t>Prevención y Seguridad Industrial Sociedad Anónima</t>
  </si>
  <si>
    <t> 3-101-035798</t>
  </si>
  <si>
    <t>Consorcio El Hemisferio JVM S.A. (Jozabad Vargas Mora /Corporación de Proyectos del Hemisferio JVM S.A.)</t>
  </si>
  <si>
    <t>Holst Van Patten Sociedad Anónima</t>
  </si>
  <si>
    <t>3-101-005197</t>
  </si>
  <si>
    <t xml:space="preserve">Comuncaciones J.I.R.K. &amp; J Sotoval Sociedad Anónima </t>
  </si>
  <si>
    <t>3-101-466626</t>
  </si>
  <si>
    <t xml:space="preserve">Marco Vinicio Brenes Brenes </t>
  </si>
  <si>
    <t>3-0410-0978</t>
  </si>
  <si>
    <t>SISAP INFOSEC Sociedad Anónima</t>
  </si>
  <si>
    <t>3-101-423305</t>
  </si>
  <si>
    <t>Telemática Empresarial Sefax Sociedad Anónima</t>
  </si>
  <si>
    <t>3-101-191279</t>
  </si>
  <si>
    <t>Deloitte &amp; Touche Sociedad Anónima</t>
  </si>
  <si>
    <t> 3-101-020162</t>
  </si>
  <si>
    <t>7 días hábiles</t>
  </si>
  <si>
    <t>Anual</t>
  </si>
  <si>
    <t>Corporación Comercial SIGMA Internacional Sociedad Anónima</t>
  </si>
  <si>
    <t>Delphos Technologies BI de L.A. Sociedad Anónima</t>
  </si>
  <si>
    <t>Sistemas Integral de Redes de Comunicación S.A.</t>
  </si>
  <si>
    <t>Instalaciones Telefónicas Costa Rica S.A.</t>
  </si>
  <si>
    <t>Ara Macaw Cien por Ciento Costa Rica S.A.</t>
  </si>
  <si>
    <t>S.C International Performance S.A.</t>
  </si>
  <si>
    <t>Compu Plaza S.A</t>
  </si>
  <si>
    <t>Power Solutions S.A</t>
  </si>
  <si>
    <t>15 dias naturales</t>
  </si>
  <si>
    <t>Declaración de insubsistencia</t>
  </si>
  <si>
    <t>Cresta de Ola S.A.</t>
  </si>
  <si>
    <t>Clínicas de la Audición S.A.</t>
  </si>
  <si>
    <t>Clínica Auditiva Audinsa S.A.</t>
  </si>
  <si>
    <t>3-1010-72179</t>
  </si>
  <si>
    <t>3-101-380908</t>
  </si>
  <si>
    <t> 3-101-595233</t>
  </si>
  <si>
    <t>Electromédica S.A.</t>
  </si>
  <si>
    <t>Móviles de Costa Rica S.A</t>
  </si>
  <si>
    <t>Regulación y Manejo de Fluidos R&amp;M de Costa Rica S.A</t>
  </si>
  <si>
    <t>ISK Global Limitada</t>
  </si>
  <si>
    <t>3-102-746044</t>
  </si>
  <si>
    <t>2018CD-000023-0012800001</t>
  </si>
  <si>
    <t>2018CD-000024-0012800001</t>
  </si>
  <si>
    <t>2018CD-000025-0012800001</t>
  </si>
  <si>
    <t>2018CD-000026-0012800001</t>
  </si>
  <si>
    <t>2018CD-000027-0012800001</t>
  </si>
  <si>
    <t>2018CD-000028-0012800001</t>
  </si>
  <si>
    <t>2018CD-000029-0012800001</t>
  </si>
  <si>
    <t>2018CD-000030-0012800001</t>
  </si>
  <si>
    <t>2018CD-000029-UP</t>
  </si>
  <si>
    <t>Equipos para buceo técnico</t>
  </si>
  <si>
    <t>Divingmanía S.A.</t>
  </si>
  <si>
    <t>1-0810-0954</t>
  </si>
  <si>
    <t>2018CD-000030-UP</t>
  </si>
  <si>
    <t>Servicios de mantenimiento preventivo y correctivo para los equipos Hidráulicos o sistemas de herramientas para rescate con potencia externa</t>
  </si>
  <si>
    <t>2018CD-000031-UP</t>
  </si>
  <si>
    <t>Servicios de mantenimiento preventivo y correctivo para los sistema de Alta Presión “FAS” E.J. METALS</t>
  </si>
  <si>
    <t>2018CD-000033-UP</t>
  </si>
  <si>
    <t>Capacitaciones Certificadas por la NFPA - Según demanda</t>
  </si>
  <si>
    <t>Edufire S.A.</t>
  </si>
  <si>
    <t>3-101-666475</t>
  </si>
  <si>
    <t>10 días hábiles luego de orden de solicitud para confirmar programación según cronograma propuesto</t>
  </si>
  <si>
    <t>2018CD-000035-UP</t>
  </si>
  <si>
    <t>2018CD-000036-UP</t>
  </si>
  <si>
    <t>Equipos de respiración autocontenidos para bomberos motociclistas del tipo alforja</t>
  </si>
  <si>
    <t>2018CD-000037-UP</t>
  </si>
  <si>
    <t>Servicio Mantenimiento Correctivo de Equipo de Radiocomunicación</t>
  </si>
  <si>
    <t>Holst Van Patten S.A.</t>
  </si>
  <si>
    <t>Comunicaciones J.I.R.K.&amp; J Sotoval  S.A.</t>
  </si>
  <si>
    <t>Sistema Integral de Redes de Comunicación S.A</t>
  </si>
  <si>
    <t>30 días naturales dentro del país, 60 días naturales fuera del país</t>
  </si>
  <si>
    <t>2018CD-000038-UP</t>
  </si>
  <si>
    <t>Compra de estaciones secundarias para estudiantes, módulos adicionales e integración de los actuales Simuladores de Conducción y de Mando de Incidentes</t>
  </si>
  <si>
    <t>45días naturales</t>
  </si>
  <si>
    <t>2018LA-000054-0012800001</t>
  </si>
  <si>
    <t>2018LA-000055-0012800001</t>
  </si>
  <si>
    <t>2018LA-0000056-0012800001</t>
  </si>
  <si>
    <t>2018LA-0000057-0012800001</t>
  </si>
  <si>
    <t>2018LA-000058-0012800001</t>
  </si>
  <si>
    <t>2018LA-000059-0012800001</t>
  </si>
  <si>
    <t>119 días naturales</t>
  </si>
  <si>
    <t>10 días naturales</t>
  </si>
  <si>
    <t>4 días hábiles</t>
  </si>
  <si>
    <t>Para los renglones N° 7, 19, 20, 24 y 26 10 días naturales, para el renglón N° 27  15 días naturales</t>
  </si>
  <si>
    <t>7 días naturales</t>
  </si>
  <si>
    <t>3 días naturales</t>
  </si>
  <si>
    <t xml:space="preserve">3 días hábiles </t>
  </si>
  <si>
    <t>Friomaster S.A.</t>
  </si>
  <si>
    <t>1 día hábil</t>
  </si>
  <si>
    <t>19/1272018</t>
  </si>
  <si>
    <t>Para el item N° 1: licdencia 10 días hábiles y 1 año la actualización. Para el item N° 2: licencia 30 días hábiles y 1 año la actualización.</t>
  </si>
  <si>
    <t>Para los items N° 1 y 2: 5 días hábiles, para los items N° 3 y 4: el 20/11/2018, item N° 1-4: los certificados 10 días hábiles y el item N° 5: 1 año.</t>
  </si>
  <si>
    <t xml:space="preserve">50 días hábiles </t>
  </si>
  <si>
    <t>19712/2018</t>
  </si>
  <si>
    <t>Desierto</t>
  </si>
  <si>
    <t>Interactiva Dos mil S.A.</t>
  </si>
  <si>
    <t>Sistemas Convergentes S.A.</t>
  </si>
  <si>
    <t>3-101-220616</t>
  </si>
  <si>
    <t>3-101-142259</t>
  </si>
  <si>
    <t>Ramiz Supplies S.A.</t>
  </si>
  <si>
    <t>3-101-311208</t>
  </si>
  <si>
    <t>Más música internacional S.A.</t>
  </si>
  <si>
    <t>Telerad Telecomunicaciones Radiodigitales  S.A.</t>
  </si>
  <si>
    <t>3-101-049635</t>
  </si>
  <si>
    <t>C R Conectividad S.A.</t>
  </si>
  <si>
    <t>3-101-108469</t>
  </si>
  <si>
    <t>Tecnología Educativa T E S.A.</t>
  </si>
  <si>
    <t>3-101-292054</t>
  </si>
  <si>
    <t>Fotocopiadoras Coresa S.A.</t>
  </si>
  <si>
    <t>Samer Equipos R.S.C. S.A.</t>
  </si>
  <si>
    <t>3-101-389690</t>
  </si>
  <si>
    <t>GMG Comercial Costa Rica S.A.</t>
  </si>
  <si>
    <t>3-101-590004</t>
  </si>
  <si>
    <t>Cozumel S.A.</t>
  </si>
  <si>
    <t>3-101-172080</t>
  </si>
  <si>
    <t>Corporación Yantre del Norte S.A.</t>
  </si>
  <si>
    <t>3-101-169139</t>
  </si>
  <si>
    <t>Oriental Fashion W. &amp; L. Limitada</t>
  </si>
  <si>
    <t>G Y R Grupo Asesor, S.A.</t>
  </si>
  <si>
    <t>3-101-576808</t>
  </si>
  <si>
    <t>AVTEC S.A.</t>
  </si>
  <si>
    <t>3-101-279803</t>
  </si>
  <si>
    <t>22 días naturales</t>
  </si>
  <si>
    <t>Alfa Tec Automotriz S.A.</t>
  </si>
  <si>
    <t>3-101-529730</t>
  </si>
  <si>
    <t>Industrias del Petroleo Canadiense S.A.</t>
  </si>
  <si>
    <t>2018LA-000054-UP</t>
  </si>
  <si>
    <t>Línea blanca y electrodomésticos</t>
  </si>
  <si>
    <t>Clea &amp; Plae S.A.</t>
  </si>
  <si>
    <t>3-101-597882</t>
  </si>
  <si>
    <t>Mejía y Compañía S.A.</t>
  </si>
  <si>
    <t>Hellen Cristina Cordero Mora</t>
  </si>
  <si>
    <t>1-0887-0970</t>
  </si>
  <si>
    <t>Equipos Nieto S.A.</t>
  </si>
  <si>
    <t>3-101-003119</t>
  </si>
  <si>
    <t>Jopco de Centroamerica S.A.</t>
  </si>
  <si>
    <t>3-101-485808</t>
  </si>
  <si>
    <t>Propuestos PHI S.A.</t>
  </si>
  <si>
    <t>3-101-276410</t>
  </si>
  <si>
    <t>Tienda Internacional de productos sensacionales S.A.</t>
  </si>
  <si>
    <t>3-101-090073</t>
  </si>
  <si>
    <t>Proveduría Global Gaba S.A.</t>
  </si>
  <si>
    <t>Inversiones La Rueca S.A.</t>
  </si>
  <si>
    <t>Eugresa S.A.</t>
  </si>
  <si>
    <t>3-101-192575</t>
  </si>
  <si>
    <t>Instalaciones telefónicas Costa Rica S.A.</t>
  </si>
  <si>
    <t>Inversiones Fempa S.A.</t>
  </si>
  <si>
    <t>3-101-765757</t>
  </si>
  <si>
    <t>Mayoreo Global S.A.</t>
  </si>
  <si>
    <t>3-101-181036</t>
  </si>
  <si>
    <t>2018LA-000055-UP</t>
  </si>
  <si>
    <t>Adquisición de multirrotores</t>
  </si>
  <si>
    <t>Geoinn Geospatial Innovations S.A.</t>
  </si>
  <si>
    <t>3-101-617005</t>
  </si>
  <si>
    <t>2018LA-000056-UP</t>
  </si>
  <si>
    <t>Adquisición de Parlantes, Controles de Sirena y Luces LED según demanda para la Flotilla Vehicular</t>
  </si>
  <si>
    <t>Grupo Enertica, S.A.</t>
  </si>
  <si>
    <t>3-101-578251</t>
  </si>
  <si>
    <t>F Chaves y Compañía S.A.</t>
  </si>
  <si>
    <t>28 días naturales</t>
  </si>
  <si>
    <t>2018LA-000057-UP</t>
  </si>
  <si>
    <t>Servicios médicos para el personal del Cuerpo de Bomberos de Costa Rica</t>
  </si>
  <si>
    <t>Alan Alonso Castillo López</t>
  </si>
  <si>
    <t>1-1043-0670</t>
  </si>
  <si>
    <t>Centro Médico San Rafael Arcangel S.A.</t>
  </si>
  <si>
    <t>3-101-474246</t>
  </si>
  <si>
    <t>Merlyn Picado Vargas</t>
  </si>
  <si>
    <t>7-0149-0143</t>
  </si>
  <si>
    <t>2018LA-000059-UP</t>
  </si>
  <si>
    <t>Ventiladores de presión positiva de alto poder</t>
  </si>
  <si>
    <t>F Y G Group S.A.</t>
  </si>
  <si>
    <t>2018LA-000058-UP</t>
  </si>
  <si>
    <t>Equipo hidráulico de rescate vehicular</t>
  </si>
  <si>
    <t>Para el renglón N° 1:90%, para el renglón N° 2: 100%</t>
  </si>
  <si>
    <t>Para el renglón N° 1: 10% peso del separador</t>
  </si>
  <si>
    <t>Sondel S.A.</t>
  </si>
  <si>
    <t>Monto total adjudicado en colones
(Usar tipo de cambio de apertura)</t>
  </si>
  <si>
    <t>$20.273,29</t>
  </si>
  <si>
    <t>REFERENCIA</t>
  </si>
  <si>
    <t>PAC</t>
  </si>
  <si>
    <t>Inclusión</t>
  </si>
  <si>
    <t>2018LA-000045-0012800001</t>
  </si>
  <si>
    <t>22701/2019</t>
  </si>
  <si>
    <t>5 días a partir de orden de pedido</t>
  </si>
  <si>
    <r>
      <t> </t>
    </r>
    <r>
      <rPr>
        <sz val="12"/>
        <color rgb="FF000000"/>
        <rFont val="Arial"/>
        <family val="2"/>
      </rPr>
      <t>Servicios de mantenimiento preventivo y correctivo para los equipos de respiración autónoma ARAC del Cuerpo de Bomberos de Costa Rica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</si>
</sst>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₡&quot;* #,##0_-;\-&quot;₡&quot;* #,##0_-;_-&quot;₡&quot;* &quot;-&quot;_-;_-@_-"/>
    <numFmt numFmtId="164" formatCode="&quot;₡&quot;#,##0.00"/>
    <numFmt numFmtId="165" formatCode="_-[$₡-140A]* #,##0.00_-;\-[$₡-140A]* #,##0.00_-;_-[$₡-140A]* &quot;-&quot;??_-;_-@_-"/>
    <numFmt numFmtId="166" formatCode="[$$-540A]#,##0.00"/>
    <numFmt numFmtId="167" formatCode="[$$-300A]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2" fontId="6" fillId="0" borderId="0" applyFont="0" applyFill="0" applyBorder="0" applyAlignment="0" applyProtection="0"/>
  </cellStyleXfs>
  <cellXfs count="410">
    <xf numFmtId="0" fontId="0" fillId="0" borderId="0" xfId="0"/>
    <xf numFmtId="0" fontId="3" fillId="0" borderId="0" xfId="0" applyFont="1"/>
    <xf numFmtId="0" fontId="5" fillId="0" borderId="13" xfId="0" applyFont="1" applyFill="1" applyBorder="1" applyAlignment="1">
      <alignment horizontal="center" wrapText="1"/>
    </xf>
    <xf numFmtId="1" fontId="5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3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/>
    <xf numFmtId="20" fontId="5" fillId="0" borderId="13" xfId="0" applyNumberFormat="1" applyFont="1" applyFill="1" applyBorder="1" applyAlignment="1">
      <alignment horizontal="center" wrapText="1"/>
    </xf>
    <xf numFmtId="164" fontId="5" fillId="0" borderId="13" xfId="0" applyNumberFormat="1" applyFont="1" applyFill="1" applyBorder="1" applyAlignment="1">
      <alignment horizontal="center" wrapText="1"/>
    </xf>
    <xf numFmtId="9" fontId="5" fillId="0" borderId="13" xfId="0" applyNumberFormat="1" applyFont="1" applyFill="1" applyBorder="1" applyAlignment="1">
      <alignment horizontal="center" wrapText="1"/>
    </xf>
    <xf numFmtId="14" fontId="5" fillId="0" borderId="13" xfId="0" applyNumberFormat="1" applyFont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/>
    </xf>
    <xf numFmtId="9" fontId="5" fillId="0" borderId="13" xfId="0" applyNumberFormat="1" applyFont="1" applyBorder="1" applyAlignment="1">
      <alignment horizontal="center"/>
    </xf>
    <xf numFmtId="9" fontId="5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20" fontId="5" fillId="0" borderId="13" xfId="0" applyNumberFormat="1" applyFon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14" fontId="5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5" fillId="3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20" fontId="5" fillId="0" borderId="2" xfId="0" applyNumberFormat="1" applyFont="1" applyBorder="1" applyAlignment="1">
      <alignment horizontal="center"/>
    </xf>
    <xf numFmtId="9" fontId="5" fillId="0" borderId="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166" fontId="5" fillId="0" borderId="1" xfId="1" applyNumberFormat="1" applyFont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164" fontId="5" fillId="0" borderId="2" xfId="1" applyNumberFormat="1" applyFont="1" applyBorder="1" applyAlignment="1">
      <alignment horizontal="center" vertical="center"/>
    </xf>
    <xf numFmtId="166" fontId="5" fillId="0" borderId="13" xfId="1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/>
    <xf numFmtId="9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66" fontId="5" fillId="0" borderId="2" xfId="1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166" fontId="5" fillId="0" borderId="1" xfId="1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0" fontId="5" fillId="0" borderId="2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6" fontId="5" fillId="0" borderId="13" xfId="1" applyNumberFormat="1" applyFont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166" fontId="5" fillId="0" borderId="2" xfId="1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wrapText="1"/>
    </xf>
    <xf numFmtId="166" fontId="5" fillId="0" borderId="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0" fontId="5" fillId="0" borderId="2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3" fillId="0" borderId="0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164" fontId="5" fillId="0" borderId="13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4" fontId="5" fillId="0" borderId="13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20" fontId="5" fillId="0" borderId="14" xfId="0" applyNumberFormat="1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166" fontId="5" fillId="0" borderId="14" xfId="1" applyNumberFormat="1" applyFont="1" applyBorder="1" applyAlignment="1">
      <alignment horizontal="center" vertical="center"/>
    </xf>
    <xf numFmtId="166" fontId="5" fillId="0" borderId="2" xfId="1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166" fontId="5" fillId="0" borderId="13" xfId="1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wrapText="1"/>
    </xf>
    <xf numFmtId="14" fontId="3" fillId="0" borderId="13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20" fontId="5" fillId="0" borderId="1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/>
    </xf>
    <xf numFmtId="9" fontId="5" fillId="0" borderId="13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14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/>
    </xf>
    <xf numFmtId="20" fontId="5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4" fontId="5" fillId="2" borderId="13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/>
    </xf>
    <xf numFmtId="20" fontId="5" fillId="0" borderId="13" xfId="0" applyNumberFormat="1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5" fillId="0" borderId="13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5" fillId="0" borderId="14" xfId="1" applyNumberFormat="1" applyFont="1" applyFill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4" fontId="5" fillId="0" borderId="1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5" fillId="0" borderId="14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4" fontId="3" fillId="0" borderId="13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165" fontId="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 wrapText="1"/>
    </xf>
    <xf numFmtId="166" fontId="5" fillId="0" borderId="14" xfId="1" applyNumberFormat="1" applyFont="1" applyBorder="1" applyAlignment="1">
      <alignment horizontal="center" vertical="center" wrapText="1"/>
    </xf>
    <xf numFmtId="166" fontId="5" fillId="0" borderId="2" xfId="1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14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9"/>
  <sheetViews>
    <sheetView tabSelected="1" topLeftCell="A440" zoomScale="69" zoomScaleNormal="69" workbookViewId="0">
      <selection activeCell="V182" sqref="V182:V183"/>
    </sheetView>
  </sheetViews>
  <sheetFormatPr baseColWidth="10" defaultColWidth="11.42578125" defaultRowHeight="15" x14ac:dyDescent="0.2"/>
  <cols>
    <col min="1" max="1" width="34.28515625" style="9" customWidth="1"/>
    <col min="2" max="2" width="25.7109375" style="9" customWidth="1"/>
    <col min="3" max="3" width="13.5703125" style="7" customWidth="1"/>
    <col min="4" max="4" width="15.85546875" style="9" customWidth="1"/>
    <col min="5" max="5" width="78.140625" style="13" customWidth="1"/>
    <col min="6" max="6" width="28" style="13" hidden="1" customWidth="1"/>
    <col min="7" max="7" width="21.28515625" style="9" customWidth="1"/>
    <col min="8" max="8" width="27.28515625" style="194" customWidth="1"/>
    <col min="9" max="9" width="27.28515625" style="10" customWidth="1"/>
    <col min="10" max="10" width="24" style="9" customWidth="1"/>
    <col min="11" max="11" width="16.28515625" style="9" customWidth="1"/>
    <col min="12" max="12" width="21.28515625" style="9" customWidth="1"/>
    <col min="13" max="13" width="20.42578125" style="9" customWidth="1"/>
    <col min="14" max="14" width="18" style="9" customWidth="1"/>
    <col min="15" max="15" width="29.5703125" style="1" customWidth="1"/>
    <col min="16" max="16" width="29.140625" style="8" customWidth="1"/>
    <col min="17" max="17" width="23.7109375" style="7" customWidth="1"/>
    <col min="18" max="18" width="21.28515625" style="7" customWidth="1"/>
    <col min="19" max="19" width="29.42578125" style="11" customWidth="1"/>
    <col min="20" max="20" width="29.42578125" style="11" hidden="1" customWidth="1"/>
    <col min="21" max="21" width="23.7109375" style="7" customWidth="1"/>
    <col min="22" max="22" width="20" style="7" customWidth="1"/>
    <col min="23" max="23" width="11.42578125" style="1" hidden="1" customWidth="1"/>
    <col min="24" max="24" width="11.42578125" style="1" customWidth="1"/>
    <col min="25" max="16384" width="11.42578125" style="1"/>
  </cols>
  <sheetData>
    <row r="1" spans="1:23" s="6" customFormat="1" ht="16.5" thickBot="1" x14ac:dyDescent="0.3">
      <c r="A1" s="300"/>
      <c r="B1" s="300"/>
      <c r="C1" s="300"/>
      <c r="D1" s="301"/>
      <c r="E1" s="310" t="s">
        <v>0</v>
      </c>
      <c r="F1" s="311"/>
      <c r="G1" s="312"/>
      <c r="H1" s="310" t="s">
        <v>1</v>
      </c>
      <c r="I1" s="311"/>
      <c r="J1" s="311"/>
      <c r="K1" s="311"/>
      <c r="L1" s="311"/>
      <c r="M1" s="312"/>
      <c r="N1" s="310" t="s">
        <v>2</v>
      </c>
      <c r="O1" s="311"/>
      <c r="P1" s="312"/>
      <c r="Q1" s="310" t="s">
        <v>3</v>
      </c>
      <c r="R1" s="312"/>
      <c r="S1" s="316" t="s">
        <v>4</v>
      </c>
      <c r="T1" s="317"/>
      <c r="U1" s="317"/>
      <c r="V1" s="318"/>
      <c r="W1" s="14"/>
    </row>
    <row r="2" spans="1:23" s="6" customFormat="1" ht="15.75" customHeight="1" x14ac:dyDescent="0.25">
      <c r="A2" s="305" t="s">
        <v>5</v>
      </c>
      <c r="B2" s="305" t="s">
        <v>24</v>
      </c>
      <c r="C2" s="296" t="s">
        <v>6</v>
      </c>
      <c r="D2" s="296" t="s">
        <v>7</v>
      </c>
      <c r="E2" s="305" t="s">
        <v>8</v>
      </c>
      <c r="F2" s="305" t="s">
        <v>1143</v>
      </c>
      <c r="G2" s="305" t="s">
        <v>9</v>
      </c>
      <c r="H2" s="319" t="s">
        <v>10</v>
      </c>
      <c r="I2" s="315" t="s">
        <v>252</v>
      </c>
      <c r="J2" s="315" t="s">
        <v>11</v>
      </c>
      <c r="K2" s="302" t="s">
        <v>12</v>
      </c>
      <c r="L2" s="303"/>
      <c r="M2" s="304"/>
      <c r="N2" s="306" t="s">
        <v>13</v>
      </c>
      <c r="O2" s="296" t="s">
        <v>14</v>
      </c>
      <c r="P2" s="306" t="s">
        <v>15</v>
      </c>
      <c r="Q2" s="296" t="s">
        <v>16</v>
      </c>
      <c r="R2" s="313" t="s">
        <v>17</v>
      </c>
      <c r="S2" s="322" t="s">
        <v>18</v>
      </c>
      <c r="T2" s="233" t="s">
        <v>1141</v>
      </c>
      <c r="U2" s="324" t="s">
        <v>19</v>
      </c>
      <c r="V2" s="308" t="s">
        <v>20</v>
      </c>
      <c r="W2" s="14" t="s">
        <v>28</v>
      </c>
    </row>
    <row r="3" spans="1:23" s="6" customFormat="1" ht="47.25" customHeight="1" x14ac:dyDescent="0.25">
      <c r="A3" s="306"/>
      <c r="B3" s="306"/>
      <c r="C3" s="297"/>
      <c r="D3" s="297"/>
      <c r="E3" s="315"/>
      <c r="F3" s="315"/>
      <c r="G3" s="315"/>
      <c r="H3" s="320"/>
      <c r="I3" s="321"/>
      <c r="J3" s="321"/>
      <c r="K3" s="15" t="s">
        <v>21</v>
      </c>
      <c r="L3" s="16" t="s">
        <v>22</v>
      </c>
      <c r="M3" s="17" t="s">
        <v>23</v>
      </c>
      <c r="N3" s="306"/>
      <c r="O3" s="297"/>
      <c r="P3" s="306"/>
      <c r="Q3" s="297"/>
      <c r="R3" s="314"/>
      <c r="S3" s="323"/>
      <c r="T3" s="234"/>
      <c r="U3" s="325"/>
      <c r="V3" s="309"/>
      <c r="W3" s="14" t="s">
        <v>29</v>
      </c>
    </row>
    <row r="4" spans="1:23" ht="45" x14ac:dyDescent="0.2">
      <c r="A4" s="249" t="s">
        <v>45</v>
      </c>
      <c r="B4" s="281" t="s">
        <v>46</v>
      </c>
      <c r="C4" s="289">
        <v>43132</v>
      </c>
      <c r="D4" s="290">
        <v>0.52083333333333337</v>
      </c>
      <c r="E4" s="206" t="s">
        <v>47</v>
      </c>
      <c r="F4" s="215" t="s">
        <v>1144</v>
      </c>
      <c r="G4" s="203">
        <v>1</v>
      </c>
      <c r="H4" s="266">
        <v>100000000</v>
      </c>
      <c r="I4" s="281" t="s">
        <v>48</v>
      </c>
      <c r="J4" s="281" t="s">
        <v>253</v>
      </c>
      <c r="K4" s="307">
        <v>0.95</v>
      </c>
      <c r="L4" s="281" t="s">
        <v>49</v>
      </c>
      <c r="M4" s="281" t="s">
        <v>26</v>
      </c>
      <c r="N4" s="281">
        <v>9</v>
      </c>
      <c r="O4" s="2" t="s">
        <v>50</v>
      </c>
      <c r="P4" s="2" t="s">
        <v>51</v>
      </c>
      <c r="Q4" s="281" t="s">
        <v>61</v>
      </c>
      <c r="R4" s="332" t="s">
        <v>28</v>
      </c>
      <c r="S4" s="336">
        <v>162000</v>
      </c>
      <c r="T4" s="212">
        <f>S4*572.81</f>
        <v>92795219.999999985</v>
      </c>
      <c r="U4" s="281" t="s">
        <v>48</v>
      </c>
      <c r="V4" s="331">
        <v>43220</v>
      </c>
      <c r="W4" s="19"/>
    </row>
    <row r="5" spans="1:23" ht="30" x14ac:dyDescent="0.2">
      <c r="A5" s="249"/>
      <c r="B5" s="281"/>
      <c r="C5" s="289"/>
      <c r="D5" s="290"/>
      <c r="E5" s="207"/>
      <c r="F5" s="216"/>
      <c r="G5" s="204"/>
      <c r="H5" s="266"/>
      <c r="I5" s="281"/>
      <c r="J5" s="281"/>
      <c r="K5" s="307"/>
      <c r="L5" s="281"/>
      <c r="M5" s="281"/>
      <c r="N5" s="281"/>
      <c r="O5" s="2" t="s">
        <v>52</v>
      </c>
      <c r="P5" s="2" t="s">
        <v>53</v>
      </c>
      <c r="Q5" s="281"/>
      <c r="R5" s="332"/>
      <c r="S5" s="336"/>
      <c r="T5" s="213"/>
      <c r="U5" s="281"/>
      <c r="V5" s="331"/>
      <c r="W5" s="19"/>
    </row>
    <row r="6" spans="1:23" ht="30" x14ac:dyDescent="0.2">
      <c r="A6" s="249"/>
      <c r="B6" s="281"/>
      <c r="C6" s="289"/>
      <c r="D6" s="290"/>
      <c r="E6" s="207"/>
      <c r="F6" s="216"/>
      <c r="G6" s="204"/>
      <c r="H6" s="266"/>
      <c r="I6" s="281"/>
      <c r="J6" s="281"/>
      <c r="K6" s="307"/>
      <c r="L6" s="281"/>
      <c r="M6" s="281"/>
      <c r="N6" s="281"/>
      <c r="O6" s="2" t="s">
        <v>54</v>
      </c>
      <c r="P6" s="2" t="s">
        <v>55</v>
      </c>
      <c r="Q6" s="281"/>
      <c r="R6" s="332"/>
      <c r="S6" s="336"/>
      <c r="T6" s="213"/>
      <c r="U6" s="281"/>
      <c r="V6" s="331"/>
      <c r="W6" s="19"/>
    </row>
    <row r="7" spans="1:23" x14ac:dyDescent="0.2">
      <c r="A7" s="249"/>
      <c r="B7" s="281"/>
      <c r="C7" s="289"/>
      <c r="D7" s="290"/>
      <c r="E7" s="207"/>
      <c r="F7" s="216"/>
      <c r="G7" s="204"/>
      <c r="H7" s="266"/>
      <c r="I7" s="281"/>
      <c r="J7" s="281"/>
      <c r="K7" s="307"/>
      <c r="L7" s="281"/>
      <c r="M7" s="281"/>
      <c r="N7" s="281"/>
      <c r="O7" s="20" t="s">
        <v>56</v>
      </c>
      <c r="P7" s="2" t="s">
        <v>27</v>
      </c>
      <c r="Q7" s="281"/>
      <c r="R7" s="332"/>
      <c r="S7" s="336"/>
      <c r="T7" s="213"/>
      <c r="U7" s="281"/>
      <c r="V7" s="331"/>
      <c r="W7" s="19"/>
    </row>
    <row r="8" spans="1:23" ht="30" x14ac:dyDescent="0.2">
      <c r="A8" s="249"/>
      <c r="B8" s="281"/>
      <c r="C8" s="289"/>
      <c r="D8" s="290"/>
      <c r="E8" s="207"/>
      <c r="F8" s="216"/>
      <c r="G8" s="204"/>
      <c r="H8" s="266"/>
      <c r="I8" s="281"/>
      <c r="J8" s="281"/>
      <c r="K8" s="307"/>
      <c r="L8" s="281"/>
      <c r="M8" s="281"/>
      <c r="N8" s="281"/>
      <c r="O8" s="2" t="s">
        <v>57</v>
      </c>
      <c r="P8" s="2" t="s">
        <v>58</v>
      </c>
      <c r="Q8" s="281"/>
      <c r="R8" s="332"/>
      <c r="S8" s="336"/>
      <c r="T8" s="213"/>
      <c r="U8" s="281"/>
      <c r="V8" s="331"/>
      <c r="W8" s="19"/>
    </row>
    <row r="9" spans="1:23" x14ac:dyDescent="0.2">
      <c r="A9" s="249"/>
      <c r="B9" s="281"/>
      <c r="C9" s="289"/>
      <c r="D9" s="290"/>
      <c r="E9" s="207"/>
      <c r="F9" s="216"/>
      <c r="G9" s="204"/>
      <c r="H9" s="266"/>
      <c r="I9" s="281"/>
      <c r="J9" s="281"/>
      <c r="K9" s="307"/>
      <c r="L9" s="281"/>
      <c r="M9" s="281"/>
      <c r="N9" s="281"/>
      <c r="O9" s="20" t="s">
        <v>59</v>
      </c>
      <c r="P9" s="2" t="s">
        <v>60</v>
      </c>
      <c r="Q9" s="281"/>
      <c r="R9" s="332"/>
      <c r="S9" s="336"/>
      <c r="T9" s="213"/>
      <c r="U9" s="281"/>
      <c r="V9" s="331"/>
      <c r="W9" s="19"/>
    </row>
    <row r="10" spans="1:23" ht="30" x14ac:dyDescent="0.2">
      <c r="A10" s="249"/>
      <c r="B10" s="281"/>
      <c r="C10" s="289"/>
      <c r="D10" s="290"/>
      <c r="E10" s="207"/>
      <c r="F10" s="216"/>
      <c r="G10" s="204"/>
      <c r="H10" s="266"/>
      <c r="I10" s="281"/>
      <c r="J10" s="281"/>
      <c r="K10" s="307"/>
      <c r="L10" s="281"/>
      <c r="M10" s="281"/>
      <c r="N10" s="281"/>
      <c r="O10" s="2" t="s">
        <v>61</v>
      </c>
      <c r="P10" s="2" t="s">
        <v>62</v>
      </c>
      <c r="Q10" s="281"/>
      <c r="R10" s="332"/>
      <c r="S10" s="336"/>
      <c r="T10" s="213"/>
      <c r="U10" s="281"/>
      <c r="V10" s="331"/>
      <c r="W10" s="19"/>
    </row>
    <row r="11" spans="1:23" ht="30" x14ac:dyDescent="0.2">
      <c r="A11" s="249"/>
      <c r="B11" s="281"/>
      <c r="C11" s="289"/>
      <c r="D11" s="290"/>
      <c r="E11" s="207"/>
      <c r="F11" s="216"/>
      <c r="G11" s="204"/>
      <c r="H11" s="266"/>
      <c r="I11" s="281"/>
      <c r="J11" s="281"/>
      <c r="K11" s="307"/>
      <c r="L11" s="281"/>
      <c r="M11" s="281"/>
      <c r="N11" s="281"/>
      <c r="O11" s="2" t="s">
        <v>63</v>
      </c>
      <c r="P11" s="2" t="s">
        <v>64</v>
      </c>
      <c r="Q11" s="281"/>
      <c r="R11" s="332"/>
      <c r="S11" s="336"/>
      <c r="T11" s="213"/>
      <c r="U11" s="281"/>
      <c r="V11" s="331"/>
      <c r="W11" s="19"/>
    </row>
    <row r="12" spans="1:23" x14ac:dyDescent="0.2">
      <c r="A12" s="249"/>
      <c r="B12" s="281"/>
      <c r="C12" s="289"/>
      <c r="D12" s="290"/>
      <c r="E12" s="208"/>
      <c r="F12" s="217"/>
      <c r="G12" s="205"/>
      <c r="H12" s="266"/>
      <c r="I12" s="281"/>
      <c r="J12" s="281"/>
      <c r="K12" s="307"/>
      <c r="L12" s="281"/>
      <c r="M12" s="281"/>
      <c r="N12" s="281"/>
      <c r="O12" s="20" t="s">
        <v>65</v>
      </c>
      <c r="P12" s="2" t="s">
        <v>66</v>
      </c>
      <c r="Q12" s="281"/>
      <c r="R12" s="332"/>
      <c r="S12" s="336"/>
      <c r="T12" s="214"/>
      <c r="U12" s="281"/>
      <c r="V12" s="331"/>
      <c r="W12" s="19"/>
    </row>
    <row r="13" spans="1:23" ht="30" x14ac:dyDescent="0.2">
      <c r="A13" s="221" t="s">
        <v>409</v>
      </c>
      <c r="B13" s="281" t="s">
        <v>445</v>
      </c>
      <c r="C13" s="250">
        <v>43230</v>
      </c>
      <c r="D13" s="251">
        <v>0.41736111111111113</v>
      </c>
      <c r="E13" s="206" t="s">
        <v>410</v>
      </c>
      <c r="F13" s="206" t="s">
        <v>1145</v>
      </c>
      <c r="G13" s="203">
        <v>1</v>
      </c>
      <c r="H13" s="212">
        <v>170000000</v>
      </c>
      <c r="I13" s="203" t="s">
        <v>48</v>
      </c>
      <c r="J13" s="203" t="s">
        <v>253</v>
      </c>
      <c r="K13" s="285">
        <v>0.4</v>
      </c>
      <c r="L13" s="287" t="s">
        <v>444</v>
      </c>
      <c r="M13" s="203" t="s">
        <v>26</v>
      </c>
      <c r="N13" s="203">
        <v>2</v>
      </c>
      <c r="O13" s="2" t="s">
        <v>54</v>
      </c>
      <c r="P13" s="2" t="s">
        <v>55</v>
      </c>
      <c r="Q13" s="203" t="s">
        <v>411</v>
      </c>
      <c r="R13" s="221" t="s">
        <v>28</v>
      </c>
      <c r="S13" s="209">
        <v>170000000</v>
      </c>
      <c r="T13" s="209">
        <v>170000000</v>
      </c>
      <c r="U13" s="203" t="s">
        <v>48</v>
      </c>
      <c r="V13" s="331">
        <v>43397</v>
      </c>
      <c r="W13" s="19"/>
    </row>
    <row r="14" spans="1:23" ht="30" x14ac:dyDescent="0.2">
      <c r="A14" s="223"/>
      <c r="B14" s="281"/>
      <c r="C14" s="250"/>
      <c r="D14" s="251"/>
      <c r="E14" s="208"/>
      <c r="F14" s="208"/>
      <c r="G14" s="205"/>
      <c r="H14" s="214"/>
      <c r="I14" s="205"/>
      <c r="J14" s="205"/>
      <c r="K14" s="286"/>
      <c r="L14" s="288"/>
      <c r="M14" s="205"/>
      <c r="N14" s="205"/>
      <c r="O14" s="2" t="s">
        <v>411</v>
      </c>
      <c r="P14" s="2" t="s">
        <v>412</v>
      </c>
      <c r="Q14" s="205"/>
      <c r="R14" s="223"/>
      <c r="S14" s="211"/>
      <c r="T14" s="211"/>
      <c r="U14" s="205"/>
      <c r="V14" s="281"/>
      <c r="W14" s="19"/>
    </row>
    <row r="15" spans="1:23" ht="30" x14ac:dyDescent="0.2">
      <c r="A15" s="221" t="s">
        <v>491</v>
      </c>
      <c r="B15" s="203" t="s">
        <v>446</v>
      </c>
      <c r="C15" s="250">
        <v>43235</v>
      </c>
      <c r="D15" s="251">
        <v>0.41736111111111113</v>
      </c>
      <c r="E15" s="206" t="s">
        <v>413</v>
      </c>
      <c r="F15" s="215" t="s">
        <v>1144</v>
      </c>
      <c r="G15" s="203">
        <v>2</v>
      </c>
      <c r="H15" s="212">
        <v>126070000</v>
      </c>
      <c r="I15" s="203" t="s">
        <v>414</v>
      </c>
      <c r="J15" s="203" t="s">
        <v>254</v>
      </c>
      <c r="K15" s="285">
        <v>1</v>
      </c>
      <c r="L15" s="203" t="s">
        <v>26</v>
      </c>
      <c r="M15" s="203" t="s">
        <v>26</v>
      </c>
      <c r="N15" s="203">
        <v>4</v>
      </c>
      <c r="O15" s="2" t="s">
        <v>415</v>
      </c>
      <c r="P15" s="2" t="s">
        <v>416</v>
      </c>
      <c r="Q15" s="203" t="s">
        <v>417</v>
      </c>
      <c r="R15" s="221" t="s">
        <v>28</v>
      </c>
      <c r="S15" s="266">
        <v>115270000</v>
      </c>
      <c r="T15" s="266">
        <v>115270000</v>
      </c>
      <c r="U15" s="203" t="s">
        <v>48</v>
      </c>
      <c r="V15" s="331">
        <v>43333</v>
      </c>
      <c r="W15" s="19"/>
    </row>
    <row r="16" spans="1:23" ht="30" x14ac:dyDescent="0.2">
      <c r="A16" s="222"/>
      <c r="B16" s="204"/>
      <c r="C16" s="250"/>
      <c r="D16" s="251"/>
      <c r="E16" s="207"/>
      <c r="F16" s="216"/>
      <c r="G16" s="204"/>
      <c r="H16" s="213"/>
      <c r="I16" s="204"/>
      <c r="J16" s="204"/>
      <c r="K16" s="292"/>
      <c r="L16" s="204"/>
      <c r="M16" s="204"/>
      <c r="N16" s="204"/>
      <c r="O16" s="2" t="s">
        <v>417</v>
      </c>
      <c r="P16" s="2" t="s">
        <v>418</v>
      </c>
      <c r="Q16" s="204"/>
      <c r="R16" s="223"/>
      <c r="S16" s="266"/>
      <c r="T16" s="266"/>
      <c r="U16" s="205"/>
      <c r="V16" s="281"/>
      <c r="W16" s="19"/>
    </row>
    <row r="17" spans="1:23" ht="30" x14ac:dyDescent="0.2">
      <c r="A17" s="222"/>
      <c r="B17" s="204"/>
      <c r="C17" s="250"/>
      <c r="D17" s="251"/>
      <c r="E17" s="207"/>
      <c r="F17" s="216"/>
      <c r="G17" s="204"/>
      <c r="H17" s="213"/>
      <c r="I17" s="204"/>
      <c r="J17" s="204"/>
      <c r="K17" s="292"/>
      <c r="L17" s="204"/>
      <c r="M17" s="204"/>
      <c r="N17" s="204"/>
      <c r="O17" s="2" t="s">
        <v>419</v>
      </c>
      <c r="P17" s="2" t="s">
        <v>420</v>
      </c>
      <c r="Q17" s="298" t="s">
        <v>419</v>
      </c>
      <c r="R17" s="221" t="s">
        <v>28</v>
      </c>
      <c r="S17" s="213">
        <v>10800000</v>
      </c>
      <c r="T17" s="213">
        <v>10800000</v>
      </c>
      <c r="U17" s="203" t="s">
        <v>48</v>
      </c>
      <c r="V17" s="337">
        <v>43341</v>
      </c>
      <c r="W17" s="19"/>
    </row>
    <row r="18" spans="1:23" ht="30" x14ac:dyDescent="0.2">
      <c r="A18" s="223"/>
      <c r="B18" s="205"/>
      <c r="C18" s="250"/>
      <c r="D18" s="251"/>
      <c r="E18" s="208"/>
      <c r="F18" s="217"/>
      <c r="G18" s="205"/>
      <c r="H18" s="214"/>
      <c r="I18" s="205"/>
      <c r="J18" s="205"/>
      <c r="K18" s="286"/>
      <c r="L18" s="205"/>
      <c r="M18" s="205"/>
      <c r="N18" s="205"/>
      <c r="O18" s="2" t="s">
        <v>116</v>
      </c>
      <c r="P18" s="2" t="s">
        <v>117</v>
      </c>
      <c r="Q18" s="299"/>
      <c r="R18" s="223"/>
      <c r="S18" s="214"/>
      <c r="T18" s="214"/>
      <c r="U18" s="205"/>
      <c r="V18" s="205"/>
      <c r="W18" s="19"/>
    </row>
    <row r="19" spans="1:23" ht="45" customHeight="1" x14ac:dyDescent="0.2">
      <c r="A19" s="221" t="s">
        <v>490</v>
      </c>
      <c r="B19" s="203" t="s">
        <v>447</v>
      </c>
      <c r="C19" s="283">
        <v>43248</v>
      </c>
      <c r="D19" s="251">
        <v>0.41736111111111113</v>
      </c>
      <c r="E19" s="206" t="s">
        <v>421</v>
      </c>
      <c r="F19" s="206" t="s">
        <v>1145</v>
      </c>
      <c r="G19" s="203">
        <v>1</v>
      </c>
      <c r="H19" s="212">
        <v>300000000</v>
      </c>
      <c r="I19" s="203" t="s">
        <v>422</v>
      </c>
      <c r="J19" s="203" t="s">
        <v>254</v>
      </c>
      <c r="K19" s="285">
        <v>0.85</v>
      </c>
      <c r="L19" s="203" t="s">
        <v>423</v>
      </c>
      <c r="M19" s="203" t="s">
        <v>26</v>
      </c>
      <c r="N19" s="203">
        <v>2</v>
      </c>
      <c r="O19" s="2" t="s">
        <v>54</v>
      </c>
      <c r="P19" s="2" t="s">
        <v>55</v>
      </c>
      <c r="Q19" s="298" t="s">
        <v>424</v>
      </c>
      <c r="R19" s="221" t="s">
        <v>28</v>
      </c>
      <c r="S19" s="353">
        <v>534000</v>
      </c>
      <c r="T19" s="212">
        <f>S19*567.91</f>
        <v>303263940</v>
      </c>
      <c r="U19" s="203" t="s">
        <v>422</v>
      </c>
      <c r="V19" s="329">
        <v>43335</v>
      </c>
      <c r="W19" s="19"/>
    </row>
    <row r="20" spans="1:23" ht="45" x14ac:dyDescent="0.2">
      <c r="A20" s="223"/>
      <c r="B20" s="205"/>
      <c r="C20" s="284"/>
      <c r="D20" s="251"/>
      <c r="E20" s="208"/>
      <c r="F20" s="208"/>
      <c r="G20" s="205"/>
      <c r="H20" s="214"/>
      <c r="I20" s="205"/>
      <c r="J20" s="205"/>
      <c r="K20" s="286"/>
      <c r="L20" s="205"/>
      <c r="M20" s="205"/>
      <c r="N20" s="205"/>
      <c r="O20" s="2" t="s">
        <v>424</v>
      </c>
      <c r="P20" s="2" t="s">
        <v>425</v>
      </c>
      <c r="Q20" s="299"/>
      <c r="R20" s="223"/>
      <c r="S20" s="354"/>
      <c r="T20" s="214"/>
      <c r="U20" s="205"/>
      <c r="V20" s="205"/>
      <c r="W20" s="19"/>
    </row>
    <row r="21" spans="1:23" ht="30.75" customHeight="1" x14ac:dyDescent="0.2">
      <c r="A21" s="221" t="s">
        <v>489</v>
      </c>
      <c r="B21" s="203" t="s">
        <v>448</v>
      </c>
      <c r="C21" s="289">
        <v>43249</v>
      </c>
      <c r="D21" s="290">
        <v>0.41736111111111113</v>
      </c>
      <c r="E21" s="206" t="s">
        <v>426</v>
      </c>
      <c r="F21" s="215" t="s">
        <v>1144</v>
      </c>
      <c r="G21" s="203">
        <v>14</v>
      </c>
      <c r="H21" s="212">
        <v>71400000</v>
      </c>
      <c r="I21" s="203" t="s">
        <v>48</v>
      </c>
      <c r="J21" s="203" t="s">
        <v>253</v>
      </c>
      <c r="K21" s="285">
        <v>1</v>
      </c>
      <c r="L21" s="203" t="s">
        <v>26</v>
      </c>
      <c r="M21" s="203" t="s">
        <v>26</v>
      </c>
      <c r="N21" s="203">
        <v>7</v>
      </c>
      <c r="O21" s="2" t="s">
        <v>427</v>
      </c>
      <c r="P21" s="2" t="s">
        <v>428</v>
      </c>
      <c r="Q21" s="203" t="s">
        <v>439</v>
      </c>
      <c r="R21" s="206" t="s">
        <v>28</v>
      </c>
      <c r="S21" s="212">
        <v>8211054</v>
      </c>
      <c r="T21" s="212">
        <v>8211054</v>
      </c>
      <c r="U21" s="203" t="s">
        <v>555</v>
      </c>
      <c r="V21" s="334">
        <v>43341</v>
      </c>
      <c r="W21" s="19"/>
    </row>
    <row r="22" spans="1:23" ht="30" x14ac:dyDescent="0.2">
      <c r="A22" s="222"/>
      <c r="B22" s="204"/>
      <c r="C22" s="289"/>
      <c r="D22" s="290"/>
      <c r="E22" s="207"/>
      <c r="F22" s="216"/>
      <c r="G22" s="204"/>
      <c r="H22" s="213"/>
      <c r="I22" s="204"/>
      <c r="J22" s="204"/>
      <c r="K22" s="292"/>
      <c r="L22" s="204"/>
      <c r="M22" s="204"/>
      <c r="N22" s="204"/>
      <c r="O22" s="2" t="s">
        <v>429</v>
      </c>
      <c r="P22" s="2" t="s">
        <v>430</v>
      </c>
      <c r="Q22" s="204"/>
      <c r="R22" s="207"/>
      <c r="S22" s="213"/>
      <c r="T22" s="213"/>
      <c r="U22" s="204"/>
      <c r="V22" s="335"/>
      <c r="W22" s="19"/>
    </row>
    <row r="23" spans="1:23" ht="60" customHeight="1" x14ac:dyDescent="0.2">
      <c r="A23" s="222"/>
      <c r="B23" s="204"/>
      <c r="C23" s="289"/>
      <c r="D23" s="290"/>
      <c r="E23" s="207"/>
      <c r="F23" s="216"/>
      <c r="G23" s="204"/>
      <c r="H23" s="213"/>
      <c r="I23" s="204"/>
      <c r="J23" s="204"/>
      <c r="K23" s="292"/>
      <c r="L23" s="204"/>
      <c r="M23" s="204"/>
      <c r="N23" s="204"/>
      <c r="O23" s="2" t="s">
        <v>431</v>
      </c>
      <c r="P23" s="2" t="s">
        <v>432</v>
      </c>
      <c r="Q23" s="203" t="s">
        <v>540</v>
      </c>
      <c r="R23" s="252" t="s">
        <v>28</v>
      </c>
      <c r="S23" s="336">
        <v>1304.1600000000001</v>
      </c>
      <c r="T23" s="212">
        <f>S23*568.77</f>
        <v>741767.08319999999</v>
      </c>
      <c r="U23" s="281" t="s">
        <v>557</v>
      </c>
      <c r="V23" s="289">
        <v>43341</v>
      </c>
      <c r="W23" s="19"/>
    </row>
    <row r="24" spans="1:23" x14ac:dyDescent="0.2">
      <c r="A24" s="222"/>
      <c r="B24" s="204"/>
      <c r="C24" s="289"/>
      <c r="D24" s="290"/>
      <c r="E24" s="207"/>
      <c r="F24" s="216"/>
      <c r="G24" s="204"/>
      <c r="H24" s="213"/>
      <c r="I24" s="204"/>
      <c r="J24" s="204"/>
      <c r="K24" s="292"/>
      <c r="L24" s="204"/>
      <c r="M24" s="204"/>
      <c r="N24" s="204"/>
      <c r="O24" s="2" t="s">
        <v>433</v>
      </c>
      <c r="P24" s="2" t="s">
        <v>434</v>
      </c>
      <c r="Q24" s="204"/>
      <c r="R24" s="252"/>
      <c r="S24" s="336"/>
      <c r="T24" s="213"/>
      <c r="U24" s="281"/>
      <c r="V24" s="289"/>
      <c r="W24" s="19"/>
    </row>
    <row r="25" spans="1:23" ht="30" x14ac:dyDescent="0.2">
      <c r="A25" s="222"/>
      <c r="B25" s="204"/>
      <c r="C25" s="289"/>
      <c r="D25" s="290"/>
      <c r="E25" s="207"/>
      <c r="F25" s="216"/>
      <c r="G25" s="204"/>
      <c r="H25" s="213"/>
      <c r="I25" s="204"/>
      <c r="J25" s="204"/>
      <c r="K25" s="292"/>
      <c r="L25" s="204"/>
      <c r="M25" s="204"/>
      <c r="N25" s="204"/>
      <c r="O25" s="2" t="s">
        <v>435</v>
      </c>
      <c r="P25" s="2" t="s">
        <v>436</v>
      </c>
      <c r="Q25" s="205"/>
      <c r="R25" s="252"/>
      <c r="S25" s="336"/>
      <c r="T25" s="214"/>
      <c r="U25" s="281"/>
      <c r="V25" s="289"/>
      <c r="W25" s="19"/>
    </row>
    <row r="26" spans="1:23" ht="30" x14ac:dyDescent="0.2">
      <c r="A26" s="222"/>
      <c r="B26" s="204"/>
      <c r="C26" s="289"/>
      <c r="D26" s="290"/>
      <c r="E26" s="207"/>
      <c r="F26" s="216"/>
      <c r="G26" s="204"/>
      <c r="H26" s="213"/>
      <c r="I26" s="204"/>
      <c r="J26" s="204"/>
      <c r="K26" s="292"/>
      <c r="L26" s="204"/>
      <c r="M26" s="204"/>
      <c r="N26" s="204"/>
      <c r="O26" s="2" t="s">
        <v>437</v>
      </c>
      <c r="P26" s="2" t="s">
        <v>438</v>
      </c>
      <c r="Q26" s="203" t="s">
        <v>545</v>
      </c>
      <c r="R26" s="206" t="s">
        <v>28</v>
      </c>
      <c r="S26" s="326">
        <v>20475.5</v>
      </c>
      <c r="T26" s="404">
        <f>S26*568.77</f>
        <v>11645850.135</v>
      </c>
      <c r="U26" s="203" t="s">
        <v>556</v>
      </c>
      <c r="V26" s="343">
        <v>43353</v>
      </c>
      <c r="W26" s="19"/>
    </row>
    <row r="27" spans="1:23" ht="60" x14ac:dyDescent="0.2">
      <c r="A27" s="222"/>
      <c r="B27" s="204"/>
      <c r="C27" s="289"/>
      <c r="D27" s="290"/>
      <c r="E27" s="207"/>
      <c r="F27" s="216"/>
      <c r="G27" s="204"/>
      <c r="H27" s="213"/>
      <c r="I27" s="204"/>
      <c r="J27" s="204"/>
      <c r="K27" s="292"/>
      <c r="L27" s="204"/>
      <c r="M27" s="204"/>
      <c r="N27" s="204"/>
      <c r="O27" s="2" t="s">
        <v>439</v>
      </c>
      <c r="P27" s="2" t="s">
        <v>440</v>
      </c>
      <c r="Q27" s="204"/>
      <c r="R27" s="207"/>
      <c r="S27" s="327"/>
      <c r="T27" s="405"/>
      <c r="U27" s="204"/>
      <c r="V27" s="335"/>
      <c r="W27" s="19"/>
    </row>
    <row r="28" spans="1:23" ht="45" x14ac:dyDescent="0.2">
      <c r="A28" s="222"/>
      <c r="B28" s="204"/>
      <c r="C28" s="289"/>
      <c r="D28" s="290"/>
      <c r="E28" s="207"/>
      <c r="F28" s="216"/>
      <c r="G28" s="204"/>
      <c r="H28" s="213"/>
      <c r="I28" s="204"/>
      <c r="J28" s="204"/>
      <c r="K28" s="292"/>
      <c r="L28" s="204"/>
      <c r="M28" s="204"/>
      <c r="N28" s="204"/>
      <c r="O28" s="35" t="s">
        <v>540</v>
      </c>
      <c r="P28" s="35" t="s">
        <v>541</v>
      </c>
      <c r="Q28" s="205"/>
      <c r="R28" s="208"/>
      <c r="S28" s="328"/>
      <c r="T28" s="406"/>
      <c r="U28" s="205"/>
      <c r="V28" s="344"/>
      <c r="W28" s="19"/>
    </row>
    <row r="29" spans="1:23" ht="45" x14ac:dyDescent="0.2">
      <c r="A29" s="222"/>
      <c r="B29" s="204"/>
      <c r="C29" s="289"/>
      <c r="D29" s="290"/>
      <c r="E29" s="207"/>
      <c r="F29" s="216"/>
      <c r="G29" s="204"/>
      <c r="H29" s="213"/>
      <c r="I29" s="204"/>
      <c r="J29" s="204"/>
      <c r="K29" s="292"/>
      <c r="L29" s="204"/>
      <c r="M29" s="204"/>
      <c r="N29" s="204"/>
      <c r="O29" s="51" t="s">
        <v>542</v>
      </c>
      <c r="P29" s="51" t="s">
        <v>531</v>
      </c>
      <c r="Q29" s="203" t="s">
        <v>542</v>
      </c>
      <c r="R29" s="206" t="s">
        <v>28</v>
      </c>
      <c r="S29" s="326">
        <v>36229.4</v>
      </c>
      <c r="T29" s="404">
        <f>S29*568.77</f>
        <v>20606195.838</v>
      </c>
      <c r="U29" s="203" t="s">
        <v>555</v>
      </c>
      <c r="V29" s="329">
        <v>43341</v>
      </c>
      <c r="W29" s="19"/>
    </row>
    <row r="30" spans="1:23" ht="45" x14ac:dyDescent="0.2">
      <c r="A30" s="222"/>
      <c r="B30" s="204"/>
      <c r="C30" s="289"/>
      <c r="D30" s="290"/>
      <c r="E30" s="207"/>
      <c r="F30" s="216"/>
      <c r="G30" s="204"/>
      <c r="H30" s="213"/>
      <c r="I30" s="204"/>
      <c r="J30" s="204"/>
      <c r="K30" s="292"/>
      <c r="L30" s="204"/>
      <c r="M30" s="204"/>
      <c r="N30" s="204"/>
      <c r="O30" s="51" t="s">
        <v>543</v>
      </c>
      <c r="P30" s="51" t="s">
        <v>544</v>
      </c>
      <c r="Q30" s="204"/>
      <c r="R30" s="207"/>
      <c r="S30" s="327"/>
      <c r="T30" s="405"/>
      <c r="U30" s="204"/>
      <c r="V30" s="337"/>
      <c r="W30" s="19"/>
    </row>
    <row r="31" spans="1:23" ht="30" x14ac:dyDescent="0.2">
      <c r="A31" s="222"/>
      <c r="B31" s="204"/>
      <c r="C31" s="289"/>
      <c r="D31" s="290"/>
      <c r="E31" s="207"/>
      <c r="F31" s="216"/>
      <c r="G31" s="204"/>
      <c r="H31" s="213"/>
      <c r="I31" s="204"/>
      <c r="J31" s="204"/>
      <c r="K31" s="292"/>
      <c r="L31" s="204"/>
      <c r="M31" s="204"/>
      <c r="N31" s="204"/>
      <c r="O31" s="51" t="s">
        <v>545</v>
      </c>
      <c r="P31" s="51" t="s">
        <v>546</v>
      </c>
      <c r="Q31" s="205"/>
      <c r="R31" s="208"/>
      <c r="S31" s="328"/>
      <c r="T31" s="406"/>
      <c r="U31" s="205"/>
      <c r="V31" s="330"/>
      <c r="W31" s="19"/>
    </row>
    <row r="32" spans="1:23" ht="30" x14ac:dyDescent="0.2">
      <c r="A32" s="222"/>
      <c r="B32" s="204"/>
      <c r="C32" s="289"/>
      <c r="D32" s="290"/>
      <c r="E32" s="207"/>
      <c r="F32" s="216"/>
      <c r="G32" s="204"/>
      <c r="H32" s="213"/>
      <c r="I32" s="204"/>
      <c r="J32" s="204"/>
      <c r="K32" s="292"/>
      <c r="L32" s="204"/>
      <c r="M32" s="204"/>
      <c r="N32" s="204"/>
      <c r="O32" s="51" t="s">
        <v>547</v>
      </c>
      <c r="P32" s="51" t="s">
        <v>548</v>
      </c>
      <c r="Q32" s="203" t="s">
        <v>429</v>
      </c>
      <c r="R32" s="206" t="s">
        <v>28</v>
      </c>
      <c r="S32" s="212">
        <v>3064722</v>
      </c>
      <c r="T32" s="212">
        <v>3064722</v>
      </c>
      <c r="U32" s="203" t="s">
        <v>555</v>
      </c>
      <c r="V32" s="329">
        <v>43342</v>
      </c>
      <c r="W32" s="19"/>
    </row>
    <row r="33" spans="1:23" ht="30" x14ac:dyDescent="0.2">
      <c r="A33" s="222"/>
      <c r="B33" s="204"/>
      <c r="C33" s="289"/>
      <c r="D33" s="290"/>
      <c r="E33" s="207"/>
      <c r="F33" s="216"/>
      <c r="G33" s="204"/>
      <c r="H33" s="213"/>
      <c r="I33" s="204"/>
      <c r="J33" s="204"/>
      <c r="K33" s="292"/>
      <c r="L33" s="204"/>
      <c r="M33" s="204"/>
      <c r="N33" s="204"/>
      <c r="O33" s="51" t="s">
        <v>549</v>
      </c>
      <c r="P33" s="51" t="s">
        <v>550</v>
      </c>
      <c r="Q33" s="204"/>
      <c r="R33" s="207"/>
      <c r="S33" s="213"/>
      <c r="T33" s="213"/>
      <c r="U33" s="204"/>
      <c r="V33" s="204"/>
      <c r="W33" s="19"/>
    </row>
    <row r="34" spans="1:23" ht="30" x14ac:dyDescent="0.2">
      <c r="A34" s="222"/>
      <c r="B34" s="204"/>
      <c r="C34" s="289"/>
      <c r="D34" s="290"/>
      <c r="E34" s="207"/>
      <c r="F34" s="216"/>
      <c r="G34" s="204"/>
      <c r="H34" s="213"/>
      <c r="I34" s="204"/>
      <c r="J34" s="204"/>
      <c r="K34" s="292"/>
      <c r="L34" s="204"/>
      <c r="M34" s="204"/>
      <c r="N34" s="204"/>
      <c r="O34" s="51" t="s">
        <v>551</v>
      </c>
      <c r="P34" s="51" t="s">
        <v>552</v>
      </c>
      <c r="Q34" s="205"/>
      <c r="R34" s="208"/>
      <c r="S34" s="214"/>
      <c r="T34" s="214"/>
      <c r="U34" s="205"/>
      <c r="V34" s="205"/>
      <c r="W34" s="19"/>
    </row>
    <row r="35" spans="1:23" ht="60" customHeight="1" x14ac:dyDescent="0.2">
      <c r="A35" s="222"/>
      <c r="B35" s="204"/>
      <c r="C35" s="289"/>
      <c r="D35" s="290"/>
      <c r="E35" s="207"/>
      <c r="F35" s="216"/>
      <c r="G35" s="204"/>
      <c r="H35" s="213"/>
      <c r="I35" s="204"/>
      <c r="J35" s="204"/>
      <c r="K35" s="292"/>
      <c r="L35" s="204"/>
      <c r="M35" s="204"/>
      <c r="N35" s="204"/>
      <c r="O35" s="51" t="s">
        <v>263</v>
      </c>
      <c r="P35" s="51" t="s">
        <v>264</v>
      </c>
      <c r="Q35" s="203" t="s">
        <v>547</v>
      </c>
      <c r="R35" s="206" t="s">
        <v>28</v>
      </c>
      <c r="S35" s="212">
        <v>790000</v>
      </c>
      <c r="T35" s="212">
        <v>790000</v>
      </c>
      <c r="U35" s="203" t="s">
        <v>555</v>
      </c>
      <c r="V35" s="329">
        <v>43341</v>
      </c>
      <c r="W35" s="19"/>
    </row>
    <row r="36" spans="1:23" ht="30" x14ac:dyDescent="0.2">
      <c r="A36" s="223"/>
      <c r="B36" s="205"/>
      <c r="C36" s="289"/>
      <c r="D36" s="290"/>
      <c r="E36" s="208"/>
      <c r="F36" s="217"/>
      <c r="G36" s="205"/>
      <c r="H36" s="214"/>
      <c r="I36" s="205"/>
      <c r="J36" s="205"/>
      <c r="K36" s="286"/>
      <c r="L36" s="205"/>
      <c r="M36" s="205"/>
      <c r="N36" s="205"/>
      <c r="O36" s="51" t="s">
        <v>553</v>
      </c>
      <c r="P36" s="51" t="s">
        <v>554</v>
      </c>
      <c r="Q36" s="205"/>
      <c r="R36" s="208"/>
      <c r="S36" s="214"/>
      <c r="T36" s="214"/>
      <c r="U36" s="205"/>
      <c r="V36" s="330"/>
      <c r="W36" s="19"/>
    </row>
    <row r="37" spans="1:23" ht="30" customHeight="1" x14ac:dyDescent="0.2">
      <c r="A37" s="221" t="s">
        <v>488</v>
      </c>
      <c r="B37" s="203" t="s">
        <v>449</v>
      </c>
      <c r="C37" s="221" t="s">
        <v>441</v>
      </c>
      <c r="D37" s="221" t="s">
        <v>442</v>
      </c>
      <c r="E37" s="206" t="s">
        <v>443</v>
      </c>
      <c r="F37" s="215" t="s">
        <v>1144</v>
      </c>
      <c r="G37" s="203">
        <v>1</v>
      </c>
      <c r="H37" s="212">
        <v>80000000</v>
      </c>
      <c r="I37" s="203" t="s">
        <v>48</v>
      </c>
      <c r="J37" s="203" t="s">
        <v>253</v>
      </c>
      <c r="K37" s="285">
        <v>1</v>
      </c>
      <c r="L37" s="203" t="s">
        <v>26</v>
      </c>
      <c r="M37" s="203" t="s">
        <v>26</v>
      </c>
      <c r="N37" s="203">
        <v>3</v>
      </c>
      <c r="O37" s="4" t="s">
        <v>558</v>
      </c>
      <c r="P37" s="4" t="s">
        <v>559</v>
      </c>
      <c r="Q37" s="203" t="s">
        <v>970</v>
      </c>
      <c r="R37" s="206" t="s">
        <v>28</v>
      </c>
      <c r="S37" s="212">
        <v>71903000</v>
      </c>
      <c r="T37" s="212">
        <v>71903000</v>
      </c>
      <c r="U37" s="203" t="s">
        <v>48</v>
      </c>
      <c r="V37" s="329">
        <v>43430</v>
      </c>
      <c r="W37" s="19"/>
    </row>
    <row r="38" spans="1:23" ht="45" x14ac:dyDescent="0.2">
      <c r="A38" s="222"/>
      <c r="B38" s="204"/>
      <c r="C38" s="222"/>
      <c r="D38" s="222"/>
      <c r="E38" s="207"/>
      <c r="F38" s="216"/>
      <c r="G38" s="204"/>
      <c r="H38" s="213"/>
      <c r="I38" s="204"/>
      <c r="J38" s="204"/>
      <c r="K38" s="292"/>
      <c r="L38" s="204"/>
      <c r="M38" s="204"/>
      <c r="N38" s="204"/>
      <c r="O38" s="46" t="s">
        <v>560</v>
      </c>
      <c r="P38" s="46" t="s">
        <v>561</v>
      </c>
      <c r="Q38" s="204"/>
      <c r="R38" s="207"/>
      <c r="S38" s="213"/>
      <c r="T38" s="213"/>
      <c r="U38" s="204"/>
      <c r="V38" s="204"/>
      <c r="W38" s="19"/>
    </row>
    <row r="39" spans="1:23" ht="45" x14ac:dyDescent="0.2">
      <c r="A39" s="223"/>
      <c r="B39" s="205"/>
      <c r="C39" s="223"/>
      <c r="D39" s="223"/>
      <c r="E39" s="208"/>
      <c r="F39" s="217"/>
      <c r="G39" s="205"/>
      <c r="H39" s="214"/>
      <c r="I39" s="205"/>
      <c r="J39" s="205"/>
      <c r="K39" s="286"/>
      <c r="L39" s="205"/>
      <c r="M39" s="205"/>
      <c r="N39" s="205"/>
      <c r="O39" s="46" t="s">
        <v>562</v>
      </c>
      <c r="P39" s="46" t="s">
        <v>563</v>
      </c>
      <c r="Q39" s="205"/>
      <c r="R39" s="208"/>
      <c r="S39" s="214"/>
      <c r="T39" s="214"/>
      <c r="U39" s="205"/>
      <c r="V39" s="205"/>
      <c r="W39" s="19"/>
    </row>
    <row r="40" spans="1:23" ht="30" customHeight="1" x14ac:dyDescent="0.2">
      <c r="A40" s="221" t="s">
        <v>586</v>
      </c>
      <c r="B40" s="203" t="s">
        <v>449</v>
      </c>
      <c r="C40" s="227">
        <v>43308</v>
      </c>
      <c r="D40" s="224">
        <v>0.41736111111111113</v>
      </c>
      <c r="E40" s="200" t="s">
        <v>585</v>
      </c>
      <c r="F40" s="200" t="s">
        <v>1145</v>
      </c>
      <c r="G40" s="203">
        <v>1</v>
      </c>
      <c r="H40" s="212">
        <v>1400000000</v>
      </c>
      <c r="I40" s="203" t="s">
        <v>588</v>
      </c>
      <c r="J40" s="203" t="s">
        <v>254</v>
      </c>
      <c r="K40" s="285">
        <v>1</v>
      </c>
      <c r="L40" s="203" t="s">
        <v>26</v>
      </c>
      <c r="M40" s="203" t="s">
        <v>26</v>
      </c>
      <c r="N40" s="203">
        <v>3</v>
      </c>
      <c r="O40" s="84" t="s">
        <v>589</v>
      </c>
      <c r="P40" s="84" t="s">
        <v>590</v>
      </c>
      <c r="Q40" s="203" t="s">
        <v>607</v>
      </c>
      <c r="R40" s="221" t="s">
        <v>28</v>
      </c>
      <c r="S40" s="209">
        <v>1388978505</v>
      </c>
      <c r="T40" s="209">
        <v>1388978505</v>
      </c>
      <c r="U40" s="203" t="s">
        <v>95</v>
      </c>
      <c r="V40" s="203" t="s">
        <v>95</v>
      </c>
      <c r="W40" s="19"/>
    </row>
    <row r="41" spans="1:23" ht="60" customHeight="1" x14ac:dyDescent="0.2">
      <c r="A41" s="222"/>
      <c r="B41" s="204"/>
      <c r="C41" s="228"/>
      <c r="D41" s="225"/>
      <c r="E41" s="202"/>
      <c r="F41" s="202"/>
      <c r="G41" s="204"/>
      <c r="H41" s="213"/>
      <c r="I41" s="204"/>
      <c r="J41" s="204"/>
      <c r="K41" s="292"/>
      <c r="L41" s="204"/>
      <c r="M41" s="204"/>
      <c r="N41" s="204"/>
      <c r="O41" s="84" t="s">
        <v>591</v>
      </c>
      <c r="P41" s="84" t="s">
        <v>592</v>
      </c>
      <c r="Q41" s="204"/>
      <c r="R41" s="222"/>
      <c r="S41" s="210"/>
      <c r="T41" s="210"/>
      <c r="U41" s="204"/>
      <c r="V41" s="204"/>
      <c r="W41" s="19"/>
    </row>
    <row r="42" spans="1:23" ht="45" x14ac:dyDescent="0.2">
      <c r="A42" s="223"/>
      <c r="B42" s="204"/>
      <c r="C42" s="229"/>
      <c r="D42" s="226"/>
      <c r="E42" s="201"/>
      <c r="F42" s="201"/>
      <c r="G42" s="205"/>
      <c r="H42" s="214"/>
      <c r="I42" s="205"/>
      <c r="J42" s="205"/>
      <c r="K42" s="286"/>
      <c r="L42" s="205"/>
      <c r="M42" s="205"/>
      <c r="N42" s="205"/>
      <c r="O42" s="84" t="s">
        <v>593</v>
      </c>
      <c r="P42" s="84" t="s">
        <v>594</v>
      </c>
      <c r="Q42" s="205"/>
      <c r="R42" s="223"/>
      <c r="S42" s="211"/>
      <c r="T42" s="211"/>
      <c r="U42" s="205"/>
      <c r="V42" s="205"/>
      <c r="W42" s="19"/>
    </row>
    <row r="43" spans="1:23" ht="45" x14ac:dyDescent="0.2">
      <c r="A43" s="221" t="s">
        <v>587</v>
      </c>
      <c r="B43" s="281" t="s">
        <v>596</v>
      </c>
      <c r="C43" s="227">
        <v>43350</v>
      </c>
      <c r="D43" s="224">
        <v>0.41736111111111113</v>
      </c>
      <c r="E43" s="274" t="s">
        <v>595</v>
      </c>
      <c r="F43" s="218" t="s">
        <v>1144</v>
      </c>
      <c r="G43" s="203">
        <v>9</v>
      </c>
      <c r="H43" s="212">
        <v>426518100</v>
      </c>
      <c r="I43" s="203" t="s">
        <v>935</v>
      </c>
      <c r="J43" s="203" t="s">
        <v>253</v>
      </c>
      <c r="K43" s="285">
        <v>1</v>
      </c>
      <c r="L43" s="203" t="s">
        <v>26</v>
      </c>
      <c r="M43" s="203" t="s">
        <v>26</v>
      </c>
      <c r="N43" s="203">
        <v>15</v>
      </c>
      <c r="O43" s="123" t="s">
        <v>912</v>
      </c>
      <c r="P43" s="123" t="s">
        <v>62</v>
      </c>
      <c r="Q43" s="84" t="s">
        <v>640</v>
      </c>
      <c r="R43" s="84" t="s">
        <v>640</v>
      </c>
      <c r="S43" s="84" t="s">
        <v>640</v>
      </c>
      <c r="T43" s="167">
        <v>0</v>
      </c>
      <c r="U43" s="84" t="s">
        <v>640</v>
      </c>
      <c r="V43" s="203" t="s">
        <v>273</v>
      </c>
      <c r="W43" s="19"/>
    </row>
    <row r="44" spans="1:23" ht="45" x14ac:dyDescent="0.2">
      <c r="A44" s="222"/>
      <c r="B44" s="281"/>
      <c r="C44" s="228"/>
      <c r="D44" s="225"/>
      <c r="E44" s="359"/>
      <c r="F44" s="219"/>
      <c r="G44" s="204"/>
      <c r="H44" s="213"/>
      <c r="I44" s="204"/>
      <c r="J44" s="204"/>
      <c r="K44" s="292"/>
      <c r="L44" s="204"/>
      <c r="M44" s="204"/>
      <c r="N44" s="204"/>
      <c r="O44" s="123" t="s">
        <v>913</v>
      </c>
      <c r="P44" s="123" t="s">
        <v>914</v>
      </c>
      <c r="Q44" s="184" t="s">
        <v>640</v>
      </c>
      <c r="R44" s="184" t="s">
        <v>640</v>
      </c>
      <c r="S44" s="184" t="s">
        <v>640</v>
      </c>
      <c r="T44" s="167">
        <v>0</v>
      </c>
      <c r="U44" s="184" t="s">
        <v>640</v>
      </c>
      <c r="V44" s="204"/>
      <c r="W44" s="19"/>
    </row>
    <row r="45" spans="1:23" ht="30" x14ac:dyDescent="0.2">
      <c r="A45" s="222"/>
      <c r="B45" s="281"/>
      <c r="C45" s="228"/>
      <c r="D45" s="225"/>
      <c r="E45" s="359"/>
      <c r="F45" s="219"/>
      <c r="G45" s="204"/>
      <c r="H45" s="213"/>
      <c r="I45" s="204"/>
      <c r="J45" s="204"/>
      <c r="K45" s="292"/>
      <c r="L45" s="204"/>
      <c r="M45" s="204"/>
      <c r="N45" s="204"/>
      <c r="O45" s="123" t="s">
        <v>915</v>
      </c>
      <c r="P45" s="123" t="s">
        <v>916</v>
      </c>
      <c r="Q45" s="184" t="s">
        <v>640</v>
      </c>
      <c r="R45" s="184" t="s">
        <v>640</v>
      </c>
      <c r="S45" s="184" t="s">
        <v>640</v>
      </c>
      <c r="T45" s="167">
        <v>0</v>
      </c>
      <c r="U45" s="184" t="s">
        <v>640</v>
      </c>
      <c r="V45" s="204"/>
      <c r="W45" s="19"/>
    </row>
    <row r="46" spans="1:23" ht="30" x14ac:dyDescent="0.2">
      <c r="A46" s="222"/>
      <c r="B46" s="281"/>
      <c r="C46" s="228"/>
      <c r="D46" s="225"/>
      <c r="E46" s="359"/>
      <c r="F46" s="219"/>
      <c r="G46" s="204"/>
      <c r="H46" s="213"/>
      <c r="I46" s="204"/>
      <c r="J46" s="204"/>
      <c r="K46" s="292"/>
      <c r="L46" s="204"/>
      <c r="M46" s="204"/>
      <c r="N46" s="204"/>
      <c r="O46" s="123" t="s">
        <v>917</v>
      </c>
      <c r="P46" s="123" t="s">
        <v>918</v>
      </c>
      <c r="Q46" s="184" t="s">
        <v>640</v>
      </c>
      <c r="R46" s="184" t="s">
        <v>640</v>
      </c>
      <c r="S46" s="184" t="s">
        <v>640</v>
      </c>
      <c r="T46" s="167">
        <v>0</v>
      </c>
      <c r="U46" s="184" t="s">
        <v>640</v>
      </c>
      <c r="V46" s="204"/>
      <c r="W46" s="19"/>
    </row>
    <row r="47" spans="1:23" ht="30" x14ac:dyDescent="0.2">
      <c r="A47" s="222"/>
      <c r="B47" s="281"/>
      <c r="C47" s="228"/>
      <c r="D47" s="225"/>
      <c r="E47" s="359"/>
      <c r="F47" s="219"/>
      <c r="G47" s="204"/>
      <c r="H47" s="213"/>
      <c r="I47" s="204"/>
      <c r="J47" s="204"/>
      <c r="K47" s="292"/>
      <c r="L47" s="204"/>
      <c r="M47" s="204"/>
      <c r="N47" s="204"/>
      <c r="O47" s="123" t="s">
        <v>919</v>
      </c>
      <c r="P47" s="123" t="s">
        <v>60</v>
      </c>
      <c r="Q47" s="184" t="s">
        <v>640</v>
      </c>
      <c r="R47" s="184" t="s">
        <v>640</v>
      </c>
      <c r="S47" s="184" t="s">
        <v>640</v>
      </c>
      <c r="T47" s="167">
        <v>0</v>
      </c>
      <c r="U47" s="184" t="s">
        <v>640</v>
      </c>
      <c r="V47" s="204"/>
      <c r="W47" s="19"/>
    </row>
    <row r="48" spans="1:23" ht="60" x14ac:dyDescent="0.2">
      <c r="A48" s="222"/>
      <c r="B48" s="281"/>
      <c r="C48" s="228"/>
      <c r="D48" s="225"/>
      <c r="E48" s="359"/>
      <c r="F48" s="219"/>
      <c r="G48" s="204"/>
      <c r="H48" s="213"/>
      <c r="I48" s="204"/>
      <c r="J48" s="204"/>
      <c r="K48" s="292"/>
      <c r="L48" s="204"/>
      <c r="M48" s="204"/>
      <c r="N48" s="204"/>
      <c r="O48" s="123" t="s">
        <v>920</v>
      </c>
      <c r="P48" s="123" t="s">
        <v>921</v>
      </c>
      <c r="Q48" s="184" t="s">
        <v>640</v>
      </c>
      <c r="R48" s="184" t="s">
        <v>640</v>
      </c>
      <c r="S48" s="184" t="s">
        <v>640</v>
      </c>
      <c r="T48" s="167">
        <v>0</v>
      </c>
      <c r="U48" s="184" t="s">
        <v>640</v>
      </c>
      <c r="V48" s="204"/>
      <c r="W48" s="19"/>
    </row>
    <row r="49" spans="1:23" ht="30" x14ac:dyDescent="0.2">
      <c r="A49" s="222"/>
      <c r="B49" s="281"/>
      <c r="C49" s="228"/>
      <c r="D49" s="225"/>
      <c r="E49" s="359"/>
      <c r="F49" s="219"/>
      <c r="G49" s="204"/>
      <c r="H49" s="213"/>
      <c r="I49" s="204"/>
      <c r="J49" s="204"/>
      <c r="K49" s="292"/>
      <c r="L49" s="204"/>
      <c r="M49" s="204"/>
      <c r="N49" s="204"/>
      <c r="O49" s="123" t="s">
        <v>922</v>
      </c>
      <c r="P49" s="123" t="s">
        <v>371</v>
      </c>
      <c r="Q49" s="184" t="s">
        <v>640</v>
      </c>
      <c r="R49" s="184" t="s">
        <v>640</v>
      </c>
      <c r="S49" s="184" t="s">
        <v>640</v>
      </c>
      <c r="T49" s="167">
        <v>0</v>
      </c>
      <c r="U49" s="184" t="s">
        <v>640</v>
      </c>
      <c r="V49" s="204"/>
      <c r="W49" s="19"/>
    </row>
    <row r="50" spans="1:23" ht="30" x14ac:dyDescent="0.2">
      <c r="A50" s="222"/>
      <c r="B50" s="281"/>
      <c r="C50" s="228"/>
      <c r="D50" s="225"/>
      <c r="E50" s="359"/>
      <c r="F50" s="219"/>
      <c r="G50" s="204"/>
      <c r="H50" s="213"/>
      <c r="I50" s="204"/>
      <c r="J50" s="204"/>
      <c r="K50" s="292"/>
      <c r="L50" s="204"/>
      <c r="M50" s="204"/>
      <c r="N50" s="204"/>
      <c r="O50" s="123" t="s">
        <v>923</v>
      </c>
      <c r="P50" s="123" t="s">
        <v>66</v>
      </c>
      <c r="Q50" s="184" t="s">
        <v>640</v>
      </c>
      <c r="R50" s="184" t="s">
        <v>640</v>
      </c>
      <c r="S50" s="184" t="s">
        <v>640</v>
      </c>
      <c r="T50" s="167">
        <v>0</v>
      </c>
      <c r="U50" s="184" t="s">
        <v>640</v>
      </c>
      <c r="V50" s="204"/>
      <c r="W50" s="19"/>
    </row>
    <row r="51" spans="1:23" ht="45" x14ac:dyDescent="0.2">
      <c r="A51" s="222"/>
      <c r="B51" s="281"/>
      <c r="C51" s="228"/>
      <c r="D51" s="225"/>
      <c r="E51" s="359"/>
      <c r="F51" s="219"/>
      <c r="G51" s="204"/>
      <c r="H51" s="213"/>
      <c r="I51" s="204"/>
      <c r="J51" s="204"/>
      <c r="K51" s="292"/>
      <c r="L51" s="204"/>
      <c r="M51" s="204"/>
      <c r="N51" s="204"/>
      <c r="O51" s="123" t="s">
        <v>924</v>
      </c>
      <c r="P51" s="123" t="s">
        <v>925</v>
      </c>
      <c r="Q51" s="184" t="s">
        <v>640</v>
      </c>
      <c r="R51" s="184" t="s">
        <v>640</v>
      </c>
      <c r="S51" s="184" t="s">
        <v>640</v>
      </c>
      <c r="T51" s="167">
        <v>0</v>
      </c>
      <c r="U51" s="184" t="s">
        <v>640</v>
      </c>
      <c r="V51" s="204"/>
      <c r="W51" s="19"/>
    </row>
    <row r="52" spans="1:23" ht="30" x14ac:dyDescent="0.2">
      <c r="A52" s="222"/>
      <c r="B52" s="281"/>
      <c r="C52" s="228"/>
      <c r="D52" s="225"/>
      <c r="E52" s="359"/>
      <c r="F52" s="219"/>
      <c r="G52" s="204"/>
      <c r="H52" s="213"/>
      <c r="I52" s="204"/>
      <c r="J52" s="204"/>
      <c r="K52" s="292"/>
      <c r="L52" s="204"/>
      <c r="M52" s="204"/>
      <c r="N52" s="204"/>
      <c r="O52" s="123" t="s">
        <v>926</v>
      </c>
      <c r="P52" s="123" t="s">
        <v>927</v>
      </c>
      <c r="Q52" s="184" t="s">
        <v>640</v>
      </c>
      <c r="R52" s="184" t="s">
        <v>640</v>
      </c>
      <c r="S52" s="184" t="s">
        <v>640</v>
      </c>
      <c r="T52" s="167">
        <v>0</v>
      </c>
      <c r="U52" s="184" t="s">
        <v>640</v>
      </c>
      <c r="V52" s="204"/>
      <c r="W52" s="19"/>
    </row>
    <row r="53" spans="1:23" ht="30" x14ac:dyDescent="0.2">
      <c r="A53" s="222"/>
      <c r="B53" s="281"/>
      <c r="C53" s="228"/>
      <c r="D53" s="225"/>
      <c r="E53" s="359"/>
      <c r="F53" s="219"/>
      <c r="G53" s="204"/>
      <c r="H53" s="213"/>
      <c r="I53" s="204"/>
      <c r="J53" s="204"/>
      <c r="K53" s="292"/>
      <c r="L53" s="204"/>
      <c r="M53" s="204"/>
      <c r="N53" s="204"/>
      <c r="O53" s="123" t="s">
        <v>928</v>
      </c>
      <c r="P53" s="123">
        <v>117000157223</v>
      </c>
      <c r="Q53" s="184" t="s">
        <v>640</v>
      </c>
      <c r="R53" s="184" t="s">
        <v>640</v>
      </c>
      <c r="S53" s="184" t="s">
        <v>640</v>
      </c>
      <c r="T53" s="167">
        <v>0</v>
      </c>
      <c r="U53" s="184" t="s">
        <v>640</v>
      </c>
      <c r="V53" s="204"/>
      <c r="W53" s="19"/>
    </row>
    <row r="54" spans="1:23" ht="30" x14ac:dyDescent="0.2">
      <c r="A54" s="222"/>
      <c r="B54" s="281"/>
      <c r="C54" s="228"/>
      <c r="D54" s="225"/>
      <c r="E54" s="359"/>
      <c r="F54" s="219"/>
      <c r="G54" s="204"/>
      <c r="H54" s="213"/>
      <c r="I54" s="204"/>
      <c r="J54" s="204"/>
      <c r="K54" s="292"/>
      <c r="L54" s="204"/>
      <c r="M54" s="204"/>
      <c r="N54" s="204"/>
      <c r="O54" s="123" t="s">
        <v>929</v>
      </c>
      <c r="P54" s="123" t="s">
        <v>177</v>
      </c>
      <c r="Q54" s="184" t="s">
        <v>640</v>
      </c>
      <c r="R54" s="184" t="s">
        <v>640</v>
      </c>
      <c r="S54" s="184" t="s">
        <v>640</v>
      </c>
      <c r="T54" s="167">
        <v>0</v>
      </c>
      <c r="U54" s="184" t="s">
        <v>640</v>
      </c>
      <c r="V54" s="204"/>
      <c r="W54" s="19"/>
    </row>
    <row r="55" spans="1:23" ht="30" x14ac:dyDescent="0.2">
      <c r="A55" s="222"/>
      <c r="B55" s="281"/>
      <c r="C55" s="228"/>
      <c r="D55" s="225"/>
      <c r="E55" s="359"/>
      <c r="F55" s="219"/>
      <c r="G55" s="204"/>
      <c r="H55" s="213"/>
      <c r="I55" s="204"/>
      <c r="J55" s="204"/>
      <c r="K55" s="292"/>
      <c r="L55" s="204"/>
      <c r="M55" s="204"/>
      <c r="N55" s="204"/>
      <c r="O55" s="123" t="s">
        <v>930</v>
      </c>
      <c r="P55" s="123" t="s">
        <v>931</v>
      </c>
      <c r="Q55" s="184" t="s">
        <v>640</v>
      </c>
      <c r="R55" s="184" t="s">
        <v>640</v>
      </c>
      <c r="S55" s="184" t="s">
        <v>640</v>
      </c>
      <c r="T55" s="167">
        <v>0</v>
      </c>
      <c r="U55" s="184" t="s">
        <v>640</v>
      </c>
      <c r="V55" s="204"/>
      <c r="W55" s="19"/>
    </row>
    <row r="56" spans="1:23" ht="30" x14ac:dyDescent="0.2">
      <c r="A56" s="222"/>
      <c r="B56" s="281"/>
      <c r="C56" s="228"/>
      <c r="D56" s="225"/>
      <c r="E56" s="359"/>
      <c r="F56" s="219"/>
      <c r="G56" s="204"/>
      <c r="H56" s="213"/>
      <c r="I56" s="204"/>
      <c r="J56" s="204"/>
      <c r="K56" s="292"/>
      <c r="L56" s="204"/>
      <c r="M56" s="204"/>
      <c r="N56" s="204"/>
      <c r="O56" s="123" t="s">
        <v>932</v>
      </c>
      <c r="P56" s="123" t="s">
        <v>933</v>
      </c>
      <c r="Q56" s="184" t="s">
        <v>640</v>
      </c>
      <c r="R56" s="184" t="s">
        <v>640</v>
      </c>
      <c r="S56" s="184" t="s">
        <v>640</v>
      </c>
      <c r="T56" s="167">
        <v>0</v>
      </c>
      <c r="U56" s="184" t="s">
        <v>640</v>
      </c>
      <c r="V56" s="204"/>
      <c r="W56" s="19"/>
    </row>
    <row r="57" spans="1:23" ht="30" x14ac:dyDescent="0.2">
      <c r="A57" s="223"/>
      <c r="B57" s="281"/>
      <c r="C57" s="229"/>
      <c r="D57" s="226"/>
      <c r="E57" s="275"/>
      <c r="F57" s="220"/>
      <c r="G57" s="205"/>
      <c r="H57" s="214"/>
      <c r="I57" s="205"/>
      <c r="J57" s="205"/>
      <c r="K57" s="286"/>
      <c r="L57" s="205"/>
      <c r="M57" s="205"/>
      <c r="N57" s="205"/>
      <c r="O57" s="123" t="s">
        <v>934</v>
      </c>
      <c r="P57" s="123" t="s">
        <v>179</v>
      </c>
      <c r="Q57" s="184" t="s">
        <v>640</v>
      </c>
      <c r="R57" s="184" t="s">
        <v>640</v>
      </c>
      <c r="S57" s="184" t="s">
        <v>640</v>
      </c>
      <c r="T57" s="167">
        <v>0</v>
      </c>
      <c r="U57" s="184" t="s">
        <v>640</v>
      </c>
      <c r="V57" s="205"/>
      <c r="W57" s="19"/>
    </row>
    <row r="58" spans="1:23" ht="45" x14ac:dyDescent="0.2">
      <c r="A58" s="91" t="s">
        <v>608</v>
      </c>
      <c r="B58" s="89" t="s">
        <v>609</v>
      </c>
      <c r="C58" s="92">
        <v>43374</v>
      </c>
      <c r="D58" s="93">
        <v>0.41736111111111113</v>
      </c>
      <c r="E58" s="174" t="s">
        <v>610</v>
      </c>
      <c r="F58" s="173" t="s">
        <v>1145</v>
      </c>
      <c r="G58" s="173">
        <v>1</v>
      </c>
      <c r="H58" s="182">
        <v>60000000</v>
      </c>
      <c r="I58" s="90" t="s">
        <v>611</v>
      </c>
      <c r="J58" s="90" t="s">
        <v>254</v>
      </c>
      <c r="K58" s="88">
        <v>1</v>
      </c>
      <c r="L58" s="90" t="s">
        <v>26</v>
      </c>
      <c r="M58" s="90" t="s">
        <v>26</v>
      </c>
      <c r="N58" s="90">
        <v>1</v>
      </c>
      <c r="O58" s="123" t="s">
        <v>936</v>
      </c>
      <c r="P58" s="123" t="s">
        <v>937</v>
      </c>
      <c r="Q58" s="184" t="s">
        <v>640</v>
      </c>
      <c r="R58" s="184" t="s">
        <v>640</v>
      </c>
      <c r="S58" s="184" t="s">
        <v>640</v>
      </c>
      <c r="T58" s="167">
        <v>0</v>
      </c>
      <c r="U58" s="184" t="s">
        <v>640</v>
      </c>
      <c r="V58" s="90" t="s">
        <v>807</v>
      </c>
      <c r="W58" s="19"/>
    </row>
    <row r="59" spans="1:23" ht="30" x14ac:dyDescent="0.2">
      <c r="A59" s="221" t="s">
        <v>612</v>
      </c>
      <c r="B59" s="203" t="s">
        <v>613</v>
      </c>
      <c r="C59" s="227">
        <v>43376</v>
      </c>
      <c r="D59" s="224">
        <v>0.41736111111111113</v>
      </c>
      <c r="E59" s="203" t="s">
        <v>614</v>
      </c>
      <c r="F59" s="215" t="s">
        <v>1144</v>
      </c>
      <c r="G59" s="203">
        <v>1</v>
      </c>
      <c r="H59" s="212">
        <v>1150794844.4200001</v>
      </c>
      <c r="I59" s="203" t="s">
        <v>48</v>
      </c>
      <c r="J59" s="203" t="s">
        <v>253</v>
      </c>
      <c r="K59" s="285">
        <v>0.8</v>
      </c>
      <c r="L59" s="287">
        <v>0.2</v>
      </c>
      <c r="M59" s="203" t="s">
        <v>26</v>
      </c>
      <c r="N59" s="203">
        <v>7</v>
      </c>
      <c r="O59" s="123" t="s">
        <v>938</v>
      </c>
      <c r="P59" s="123" t="s">
        <v>940</v>
      </c>
      <c r="Q59" s="203" t="s">
        <v>754</v>
      </c>
      <c r="R59" s="206" t="s">
        <v>28</v>
      </c>
      <c r="S59" s="209">
        <v>1103704267.48</v>
      </c>
      <c r="T59" s="167">
        <v>0</v>
      </c>
      <c r="U59" s="203" t="s">
        <v>48</v>
      </c>
      <c r="V59" s="203" t="s">
        <v>95</v>
      </c>
      <c r="W59" s="19"/>
    </row>
    <row r="60" spans="1:23" ht="45" x14ac:dyDescent="0.2">
      <c r="A60" s="222"/>
      <c r="B60" s="204"/>
      <c r="C60" s="228"/>
      <c r="D60" s="225"/>
      <c r="E60" s="204"/>
      <c r="F60" s="216"/>
      <c r="G60" s="204"/>
      <c r="H60" s="213"/>
      <c r="I60" s="204"/>
      <c r="J60" s="204"/>
      <c r="K60" s="292"/>
      <c r="L60" s="391"/>
      <c r="M60" s="204"/>
      <c r="N60" s="204"/>
      <c r="O60" s="123" t="s">
        <v>939</v>
      </c>
      <c r="P60" s="123" t="s">
        <v>941</v>
      </c>
      <c r="Q60" s="204"/>
      <c r="R60" s="207"/>
      <c r="S60" s="210"/>
      <c r="T60" s="167">
        <v>0</v>
      </c>
      <c r="U60" s="204"/>
      <c r="V60" s="204"/>
      <c r="W60" s="19"/>
    </row>
    <row r="61" spans="1:23" ht="45" x14ac:dyDescent="0.2">
      <c r="A61" s="222"/>
      <c r="B61" s="204"/>
      <c r="C61" s="228"/>
      <c r="D61" s="225"/>
      <c r="E61" s="204"/>
      <c r="F61" s="216"/>
      <c r="G61" s="204"/>
      <c r="H61" s="213"/>
      <c r="I61" s="204"/>
      <c r="J61" s="204"/>
      <c r="K61" s="292"/>
      <c r="L61" s="391"/>
      <c r="M61" s="204"/>
      <c r="N61" s="204"/>
      <c r="O61" s="123" t="s">
        <v>943</v>
      </c>
      <c r="P61" s="123" t="s">
        <v>942</v>
      </c>
      <c r="Q61" s="204"/>
      <c r="R61" s="207"/>
      <c r="S61" s="210"/>
      <c r="T61" s="167">
        <v>0</v>
      </c>
      <c r="U61" s="204"/>
      <c r="V61" s="204"/>
      <c r="W61" s="19"/>
    </row>
    <row r="62" spans="1:23" x14ac:dyDescent="0.2">
      <c r="A62" s="222"/>
      <c r="B62" s="204"/>
      <c r="C62" s="228"/>
      <c r="D62" s="225"/>
      <c r="E62" s="204"/>
      <c r="F62" s="216"/>
      <c r="G62" s="204"/>
      <c r="H62" s="213"/>
      <c r="I62" s="204"/>
      <c r="J62" s="204"/>
      <c r="K62" s="292"/>
      <c r="L62" s="391"/>
      <c r="M62" s="204"/>
      <c r="N62" s="204"/>
      <c r="O62" s="123" t="s">
        <v>754</v>
      </c>
      <c r="P62" s="123" t="s">
        <v>755</v>
      </c>
      <c r="Q62" s="204"/>
      <c r="R62" s="207"/>
      <c r="S62" s="210"/>
      <c r="T62" s="167">
        <v>0</v>
      </c>
      <c r="U62" s="204"/>
      <c r="V62" s="204"/>
      <c r="W62" s="19"/>
    </row>
    <row r="63" spans="1:23" ht="30" x14ac:dyDescent="0.2">
      <c r="A63" s="222"/>
      <c r="B63" s="204"/>
      <c r="C63" s="228"/>
      <c r="D63" s="225"/>
      <c r="E63" s="204"/>
      <c r="F63" s="216"/>
      <c r="G63" s="204"/>
      <c r="H63" s="213"/>
      <c r="I63" s="204"/>
      <c r="J63" s="204"/>
      <c r="K63" s="292"/>
      <c r="L63" s="391"/>
      <c r="M63" s="204"/>
      <c r="N63" s="204"/>
      <c r="O63" s="123" t="s">
        <v>944</v>
      </c>
      <c r="P63" s="123" t="s">
        <v>945</v>
      </c>
      <c r="Q63" s="204"/>
      <c r="R63" s="207"/>
      <c r="S63" s="210"/>
      <c r="T63" s="167">
        <v>0</v>
      </c>
      <c r="U63" s="204"/>
      <c r="V63" s="204"/>
      <c r="W63" s="19"/>
    </row>
    <row r="64" spans="1:23" ht="30" x14ac:dyDescent="0.2">
      <c r="A64" s="222"/>
      <c r="B64" s="204"/>
      <c r="C64" s="228"/>
      <c r="D64" s="225"/>
      <c r="E64" s="204"/>
      <c r="F64" s="216"/>
      <c r="G64" s="204"/>
      <c r="H64" s="213"/>
      <c r="I64" s="204"/>
      <c r="J64" s="204"/>
      <c r="K64" s="292"/>
      <c r="L64" s="391"/>
      <c r="M64" s="204"/>
      <c r="N64" s="204"/>
      <c r="O64" s="123" t="s">
        <v>946</v>
      </c>
      <c r="P64" s="123" t="s">
        <v>947</v>
      </c>
      <c r="Q64" s="204"/>
      <c r="R64" s="207"/>
      <c r="S64" s="210"/>
      <c r="T64" s="167">
        <v>0</v>
      </c>
      <c r="U64" s="204"/>
      <c r="V64" s="204"/>
      <c r="W64" s="19"/>
    </row>
    <row r="65" spans="1:23" ht="30" x14ac:dyDescent="0.2">
      <c r="A65" s="223"/>
      <c r="B65" s="205"/>
      <c r="C65" s="229"/>
      <c r="D65" s="226"/>
      <c r="E65" s="205"/>
      <c r="F65" s="217"/>
      <c r="G65" s="205"/>
      <c r="H65" s="214"/>
      <c r="I65" s="205"/>
      <c r="J65" s="205"/>
      <c r="K65" s="286"/>
      <c r="L65" s="288"/>
      <c r="M65" s="205"/>
      <c r="N65" s="205"/>
      <c r="O65" s="123" t="s">
        <v>948</v>
      </c>
      <c r="P65" s="123" t="s">
        <v>949</v>
      </c>
      <c r="Q65" s="205"/>
      <c r="R65" s="208"/>
      <c r="S65" s="211"/>
      <c r="T65" s="167">
        <v>0</v>
      </c>
      <c r="U65" s="205"/>
      <c r="V65" s="205"/>
      <c r="W65" s="19"/>
    </row>
    <row r="66" spans="1:23" ht="30" x14ac:dyDescent="0.2">
      <c r="A66" s="249" t="s">
        <v>255</v>
      </c>
      <c r="B66" s="203" t="s">
        <v>450</v>
      </c>
      <c r="C66" s="250">
        <v>43157</v>
      </c>
      <c r="D66" s="251">
        <v>0.33402777777777781</v>
      </c>
      <c r="E66" s="206" t="s">
        <v>256</v>
      </c>
      <c r="F66" s="215" t="s">
        <v>1144</v>
      </c>
      <c r="G66" s="203">
        <v>4</v>
      </c>
      <c r="H66" s="266">
        <v>32000000</v>
      </c>
      <c r="I66" s="281" t="s">
        <v>48</v>
      </c>
      <c r="J66" s="281" t="s">
        <v>254</v>
      </c>
      <c r="K66" s="307">
        <v>1</v>
      </c>
      <c r="L66" s="281" t="s">
        <v>26</v>
      </c>
      <c r="M66" s="281" t="s">
        <v>26</v>
      </c>
      <c r="N66" s="281">
        <v>2</v>
      </c>
      <c r="O66" s="24" t="s">
        <v>257</v>
      </c>
      <c r="P66" s="12" t="s">
        <v>258</v>
      </c>
      <c r="Q66" s="281" t="s">
        <v>26</v>
      </c>
      <c r="R66" s="332" t="s">
        <v>26</v>
      </c>
      <c r="S66" s="266" t="s">
        <v>26</v>
      </c>
      <c r="T66" s="212">
        <v>0</v>
      </c>
      <c r="U66" s="281" t="s">
        <v>26</v>
      </c>
      <c r="V66" s="281" t="s">
        <v>509</v>
      </c>
      <c r="W66" s="19"/>
    </row>
    <row r="67" spans="1:23" ht="30" x14ac:dyDescent="0.2">
      <c r="A67" s="249"/>
      <c r="B67" s="205"/>
      <c r="C67" s="250"/>
      <c r="D67" s="251"/>
      <c r="E67" s="208"/>
      <c r="F67" s="217"/>
      <c r="G67" s="205"/>
      <c r="H67" s="266"/>
      <c r="I67" s="281"/>
      <c r="J67" s="281"/>
      <c r="K67" s="307"/>
      <c r="L67" s="281"/>
      <c r="M67" s="281"/>
      <c r="N67" s="281"/>
      <c r="O67" s="24" t="s">
        <v>259</v>
      </c>
      <c r="P67" s="12" t="s">
        <v>260</v>
      </c>
      <c r="Q67" s="281"/>
      <c r="R67" s="332"/>
      <c r="S67" s="266"/>
      <c r="T67" s="214"/>
      <c r="U67" s="281"/>
      <c r="V67" s="281"/>
      <c r="W67" s="19"/>
    </row>
    <row r="68" spans="1:23" ht="45.75" customHeight="1" x14ac:dyDescent="0.2">
      <c r="A68" s="249" t="s">
        <v>67</v>
      </c>
      <c r="B68" s="249" t="s">
        <v>68</v>
      </c>
      <c r="C68" s="250">
        <v>43161</v>
      </c>
      <c r="D68" s="251">
        <v>0.68819444444444444</v>
      </c>
      <c r="E68" s="206" t="s">
        <v>69</v>
      </c>
      <c r="F68" s="215" t="s">
        <v>1144</v>
      </c>
      <c r="G68" s="221">
        <v>1</v>
      </c>
      <c r="H68" s="280">
        <v>7800000</v>
      </c>
      <c r="I68" s="249" t="s">
        <v>48</v>
      </c>
      <c r="J68" s="249" t="s">
        <v>253</v>
      </c>
      <c r="K68" s="282">
        <v>0.7</v>
      </c>
      <c r="L68" s="282">
        <v>0.3</v>
      </c>
      <c r="M68" s="249" t="s">
        <v>26</v>
      </c>
      <c r="N68" s="249">
        <v>2</v>
      </c>
      <c r="O68" s="25" t="s">
        <v>70</v>
      </c>
      <c r="P68" s="5" t="s">
        <v>71</v>
      </c>
      <c r="Q68" s="281" t="s">
        <v>73</v>
      </c>
      <c r="R68" s="249" t="s">
        <v>28</v>
      </c>
      <c r="S68" s="280">
        <v>5400000</v>
      </c>
      <c r="T68" s="280">
        <v>5400000</v>
      </c>
      <c r="U68" s="249" t="s">
        <v>48</v>
      </c>
      <c r="V68" s="250">
        <v>43220</v>
      </c>
      <c r="W68" s="19"/>
    </row>
    <row r="69" spans="1:23" ht="30" x14ac:dyDescent="0.2">
      <c r="A69" s="249"/>
      <c r="B69" s="249"/>
      <c r="C69" s="250"/>
      <c r="D69" s="251"/>
      <c r="E69" s="208"/>
      <c r="F69" s="217"/>
      <c r="G69" s="223"/>
      <c r="H69" s="280"/>
      <c r="I69" s="249"/>
      <c r="J69" s="249"/>
      <c r="K69" s="282"/>
      <c r="L69" s="282"/>
      <c r="M69" s="249"/>
      <c r="N69" s="249"/>
      <c r="O69" s="25" t="s">
        <v>73</v>
      </c>
      <c r="P69" s="5" t="s">
        <v>72</v>
      </c>
      <c r="Q69" s="281"/>
      <c r="R69" s="249"/>
      <c r="S69" s="280"/>
      <c r="T69" s="280"/>
      <c r="U69" s="249"/>
      <c r="V69" s="250"/>
      <c r="W69" s="19"/>
    </row>
    <row r="70" spans="1:23" ht="45.75" customHeight="1" x14ac:dyDescent="0.2">
      <c r="A70" s="249" t="s">
        <v>75</v>
      </c>
      <c r="B70" s="249" t="s">
        <v>76</v>
      </c>
      <c r="C70" s="250">
        <v>43173</v>
      </c>
      <c r="D70" s="251">
        <v>0.67291666666666661</v>
      </c>
      <c r="E70" s="206" t="s">
        <v>74</v>
      </c>
      <c r="F70" s="215" t="s">
        <v>1144</v>
      </c>
      <c r="G70" s="221">
        <v>5</v>
      </c>
      <c r="H70" s="280">
        <v>33450000</v>
      </c>
      <c r="I70" s="249" t="s">
        <v>77</v>
      </c>
      <c r="J70" s="249" t="s">
        <v>254</v>
      </c>
      <c r="K70" s="282">
        <v>1</v>
      </c>
      <c r="L70" s="249" t="s">
        <v>26</v>
      </c>
      <c r="M70" s="249" t="s">
        <v>26</v>
      </c>
      <c r="N70" s="249">
        <v>5</v>
      </c>
      <c r="O70" s="25" t="s">
        <v>78</v>
      </c>
      <c r="P70" s="5" t="s">
        <v>83</v>
      </c>
      <c r="Q70" s="281" t="s">
        <v>79</v>
      </c>
      <c r="R70" s="249" t="s">
        <v>28</v>
      </c>
      <c r="S70" s="280">
        <v>14147600</v>
      </c>
      <c r="T70" s="280">
        <v>14147600</v>
      </c>
      <c r="U70" s="249" t="s">
        <v>88</v>
      </c>
      <c r="V70" s="250">
        <v>43229</v>
      </c>
      <c r="W70" s="19"/>
    </row>
    <row r="71" spans="1:23" ht="30" x14ac:dyDescent="0.2">
      <c r="A71" s="249"/>
      <c r="B71" s="249"/>
      <c r="C71" s="250"/>
      <c r="D71" s="251"/>
      <c r="E71" s="207"/>
      <c r="F71" s="216"/>
      <c r="G71" s="222"/>
      <c r="H71" s="280"/>
      <c r="I71" s="249"/>
      <c r="J71" s="249"/>
      <c r="K71" s="282"/>
      <c r="L71" s="249"/>
      <c r="M71" s="249"/>
      <c r="N71" s="249"/>
      <c r="O71" s="25" t="s">
        <v>79</v>
      </c>
      <c r="P71" s="5" t="s">
        <v>84</v>
      </c>
      <c r="Q71" s="281"/>
      <c r="R71" s="249"/>
      <c r="S71" s="280"/>
      <c r="T71" s="280"/>
      <c r="U71" s="249"/>
      <c r="V71" s="250"/>
      <c r="W71" s="19"/>
    </row>
    <row r="72" spans="1:23" x14ac:dyDescent="0.2">
      <c r="A72" s="249"/>
      <c r="B72" s="249"/>
      <c r="C72" s="250"/>
      <c r="D72" s="251"/>
      <c r="E72" s="207"/>
      <c r="F72" s="216"/>
      <c r="G72" s="222"/>
      <c r="H72" s="280"/>
      <c r="I72" s="249"/>
      <c r="J72" s="249"/>
      <c r="K72" s="282"/>
      <c r="L72" s="249"/>
      <c r="M72" s="249"/>
      <c r="N72" s="249"/>
      <c r="O72" s="25" t="s">
        <v>80</v>
      </c>
      <c r="P72" s="5" t="s">
        <v>85</v>
      </c>
      <c r="Q72" s="281"/>
      <c r="R72" s="249"/>
      <c r="S72" s="280"/>
      <c r="T72" s="280"/>
      <c r="U72" s="249"/>
      <c r="V72" s="250"/>
      <c r="W72" s="19"/>
    </row>
    <row r="73" spans="1:23" ht="30" x14ac:dyDescent="0.2">
      <c r="A73" s="249"/>
      <c r="B73" s="249"/>
      <c r="C73" s="250"/>
      <c r="D73" s="251"/>
      <c r="E73" s="207"/>
      <c r="F73" s="216"/>
      <c r="G73" s="222"/>
      <c r="H73" s="280"/>
      <c r="I73" s="249"/>
      <c r="J73" s="249"/>
      <c r="K73" s="282"/>
      <c r="L73" s="249"/>
      <c r="M73" s="249"/>
      <c r="N73" s="249"/>
      <c r="O73" s="25" t="s">
        <v>81</v>
      </c>
      <c r="P73" s="5" t="s">
        <v>86</v>
      </c>
      <c r="Q73" s="281"/>
      <c r="R73" s="249"/>
      <c r="S73" s="280"/>
      <c r="T73" s="280"/>
      <c r="U73" s="249"/>
      <c r="V73" s="250"/>
      <c r="W73" s="19"/>
    </row>
    <row r="74" spans="1:23" ht="30" x14ac:dyDescent="0.2">
      <c r="A74" s="249"/>
      <c r="B74" s="249"/>
      <c r="C74" s="250"/>
      <c r="D74" s="251"/>
      <c r="E74" s="208"/>
      <c r="F74" s="217"/>
      <c r="G74" s="223"/>
      <c r="H74" s="280"/>
      <c r="I74" s="249"/>
      <c r="J74" s="249"/>
      <c r="K74" s="282"/>
      <c r="L74" s="249"/>
      <c r="M74" s="249"/>
      <c r="N74" s="249"/>
      <c r="O74" s="25" t="s">
        <v>82</v>
      </c>
      <c r="P74" s="5" t="s">
        <v>87</v>
      </c>
      <c r="Q74" s="281"/>
      <c r="R74" s="249"/>
      <c r="S74" s="280"/>
      <c r="T74" s="280"/>
      <c r="U74" s="249"/>
      <c r="V74" s="250"/>
      <c r="W74" s="19"/>
    </row>
    <row r="75" spans="1:23" ht="30" x14ac:dyDescent="0.2">
      <c r="A75" s="249" t="s">
        <v>262</v>
      </c>
      <c r="B75" s="249" t="s">
        <v>451</v>
      </c>
      <c r="C75" s="250">
        <v>43208</v>
      </c>
      <c r="D75" s="251">
        <v>0.41736111111111113</v>
      </c>
      <c r="E75" s="206" t="s">
        <v>261</v>
      </c>
      <c r="F75" s="215" t="s">
        <v>1144</v>
      </c>
      <c r="G75" s="221">
        <v>1</v>
      </c>
      <c r="H75" s="280">
        <v>35750000</v>
      </c>
      <c r="I75" s="249" t="s">
        <v>115</v>
      </c>
      <c r="J75" s="281" t="s">
        <v>254</v>
      </c>
      <c r="K75" s="282">
        <v>1</v>
      </c>
      <c r="L75" s="249" t="s">
        <v>26</v>
      </c>
      <c r="M75" s="249" t="s">
        <v>26</v>
      </c>
      <c r="N75" s="249">
        <v>5</v>
      </c>
      <c r="O75" s="24" t="s">
        <v>263</v>
      </c>
      <c r="P75" s="12" t="s">
        <v>264</v>
      </c>
      <c r="Q75" s="203" t="s">
        <v>265</v>
      </c>
      <c r="R75" s="221" t="s">
        <v>28</v>
      </c>
      <c r="S75" s="269">
        <v>77700</v>
      </c>
      <c r="T75" s="209">
        <f>S75*567.47</f>
        <v>44092419</v>
      </c>
      <c r="U75" s="221" t="s">
        <v>88</v>
      </c>
      <c r="V75" s="250">
        <v>43340</v>
      </c>
      <c r="W75" s="19"/>
    </row>
    <row r="76" spans="1:23" x14ac:dyDescent="0.2">
      <c r="A76" s="249"/>
      <c r="B76" s="249"/>
      <c r="C76" s="250"/>
      <c r="D76" s="251"/>
      <c r="E76" s="207"/>
      <c r="F76" s="216"/>
      <c r="G76" s="222"/>
      <c r="H76" s="280"/>
      <c r="I76" s="249"/>
      <c r="J76" s="281"/>
      <c r="K76" s="282"/>
      <c r="L76" s="249"/>
      <c r="M76" s="249"/>
      <c r="N76" s="249"/>
      <c r="O76" s="25" t="s">
        <v>265</v>
      </c>
      <c r="P76" s="5" t="s">
        <v>266</v>
      </c>
      <c r="Q76" s="204"/>
      <c r="R76" s="222"/>
      <c r="S76" s="270"/>
      <c r="T76" s="210"/>
      <c r="U76" s="222"/>
      <c r="V76" s="249"/>
      <c r="W76" s="19"/>
    </row>
    <row r="77" spans="1:23" x14ac:dyDescent="0.2">
      <c r="A77" s="249"/>
      <c r="B77" s="249"/>
      <c r="C77" s="250"/>
      <c r="D77" s="251"/>
      <c r="E77" s="207"/>
      <c r="F77" s="216"/>
      <c r="G77" s="222"/>
      <c r="H77" s="280"/>
      <c r="I77" s="249"/>
      <c r="J77" s="281"/>
      <c r="K77" s="282"/>
      <c r="L77" s="249"/>
      <c r="M77" s="249"/>
      <c r="N77" s="249"/>
      <c r="O77" s="27" t="s">
        <v>267</v>
      </c>
      <c r="P77" s="5" t="s">
        <v>268</v>
      </c>
      <c r="Q77" s="204"/>
      <c r="R77" s="222"/>
      <c r="S77" s="270"/>
      <c r="T77" s="210"/>
      <c r="U77" s="222"/>
      <c r="V77" s="249"/>
      <c r="W77" s="19"/>
    </row>
    <row r="78" spans="1:23" ht="45" x14ac:dyDescent="0.2">
      <c r="A78" s="249"/>
      <c r="B78" s="249"/>
      <c r="C78" s="250"/>
      <c r="D78" s="251"/>
      <c r="E78" s="207"/>
      <c r="F78" s="216"/>
      <c r="G78" s="222"/>
      <c r="H78" s="280"/>
      <c r="I78" s="249"/>
      <c r="J78" s="281"/>
      <c r="K78" s="282"/>
      <c r="L78" s="249"/>
      <c r="M78" s="249"/>
      <c r="N78" s="249"/>
      <c r="O78" s="24" t="s">
        <v>269</v>
      </c>
      <c r="P78" s="5" t="s">
        <v>270</v>
      </c>
      <c r="Q78" s="204"/>
      <c r="R78" s="222"/>
      <c r="S78" s="270"/>
      <c r="T78" s="210"/>
      <c r="U78" s="222"/>
      <c r="V78" s="249"/>
      <c r="W78" s="19"/>
    </row>
    <row r="79" spans="1:23" x14ac:dyDescent="0.2">
      <c r="A79" s="249"/>
      <c r="B79" s="249"/>
      <c r="C79" s="250"/>
      <c r="D79" s="251"/>
      <c r="E79" s="208"/>
      <c r="F79" s="217"/>
      <c r="G79" s="223"/>
      <c r="H79" s="280"/>
      <c r="I79" s="249"/>
      <c r="J79" s="281"/>
      <c r="K79" s="282"/>
      <c r="L79" s="249"/>
      <c r="M79" s="249"/>
      <c r="N79" s="249"/>
      <c r="O79" s="27" t="s">
        <v>271</v>
      </c>
      <c r="P79" s="5" t="s">
        <v>272</v>
      </c>
      <c r="Q79" s="205"/>
      <c r="R79" s="223"/>
      <c r="S79" s="271"/>
      <c r="T79" s="211"/>
      <c r="U79" s="223"/>
      <c r="V79" s="249"/>
      <c r="W79" s="19"/>
    </row>
    <row r="80" spans="1:23" ht="30" x14ac:dyDescent="0.2">
      <c r="A80" s="2" t="s">
        <v>89</v>
      </c>
      <c r="B80" s="2" t="s">
        <v>91</v>
      </c>
      <c r="C80" s="4" t="s">
        <v>90</v>
      </c>
      <c r="D80" s="28">
        <v>0.67291666666666661</v>
      </c>
      <c r="E80" s="174" t="s">
        <v>92</v>
      </c>
      <c r="F80" s="186" t="s">
        <v>1144</v>
      </c>
      <c r="G80" s="175">
        <v>1</v>
      </c>
      <c r="H80" s="29">
        <v>25000000</v>
      </c>
      <c r="I80" s="2" t="s">
        <v>77</v>
      </c>
      <c r="J80" s="2" t="s">
        <v>254</v>
      </c>
      <c r="K80" s="30">
        <v>0.8</v>
      </c>
      <c r="L80" s="30">
        <v>0.2</v>
      </c>
      <c r="M80" s="2" t="s">
        <v>26</v>
      </c>
      <c r="N80" s="2">
        <v>1</v>
      </c>
      <c r="O80" s="25" t="s">
        <v>93</v>
      </c>
      <c r="P80" s="2" t="s">
        <v>94</v>
      </c>
      <c r="Q80" s="23" t="s">
        <v>93</v>
      </c>
      <c r="R80" s="12" t="s">
        <v>28</v>
      </c>
      <c r="S80" s="26">
        <v>24949996.079999998</v>
      </c>
      <c r="T80" s="168">
        <v>24949996.079999998</v>
      </c>
      <c r="U80" s="12" t="s">
        <v>88</v>
      </c>
      <c r="V80" s="45">
        <v>43262</v>
      </c>
      <c r="W80" s="19"/>
    </row>
    <row r="81" spans="1:23" ht="45.75" customHeight="1" x14ac:dyDescent="0.2">
      <c r="A81" s="249" t="s">
        <v>112</v>
      </c>
      <c r="B81" s="249" t="s">
        <v>114</v>
      </c>
      <c r="C81" s="250">
        <v>43195</v>
      </c>
      <c r="D81" s="251">
        <v>0.41666666666666669</v>
      </c>
      <c r="E81" s="206" t="s">
        <v>113</v>
      </c>
      <c r="F81" s="215" t="s">
        <v>1144</v>
      </c>
      <c r="G81" s="221">
        <v>1</v>
      </c>
      <c r="H81" s="266">
        <v>70000000</v>
      </c>
      <c r="I81" s="249" t="s">
        <v>115</v>
      </c>
      <c r="J81" s="249" t="s">
        <v>254</v>
      </c>
      <c r="K81" s="282">
        <v>1</v>
      </c>
      <c r="L81" s="249" t="s">
        <v>26</v>
      </c>
      <c r="M81" s="249" t="s">
        <v>26</v>
      </c>
      <c r="N81" s="249">
        <v>6</v>
      </c>
      <c r="O81" s="2" t="s">
        <v>54</v>
      </c>
      <c r="P81" s="2" t="s">
        <v>55</v>
      </c>
      <c r="Q81" s="281" t="s">
        <v>54</v>
      </c>
      <c r="R81" s="249" t="s">
        <v>28</v>
      </c>
      <c r="S81" s="255">
        <v>103786.14</v>
      </c>
      <c r="T81" s="355">
        <f>S81*569.12</f>
        <v>59066767.996799998</v>
      </c>
      <c r="U81" s="249" t="s">
        <v>25</v>
      </c>
      <c r="V81" s="279">
        <v>43243</v>
      </c>
      <c r="W81" s="19"/>
    </row>
    <row r="82" spans="1:23" ht="30" x14ac:dyDescent="0.2">
      <c r="A82" s="249"/>
      <c r="B82" s="249"/>
      <c r="C82" s="250"/>
      <c r="D82" s="251"/>
      <c r="E82" s="207"/>
      <c r="F82" s="216"/>
      <c r="G82" s="222"/>
      <c r="H82" s="266"/>
      <c r="I82" s="249"/>
      <c r="J82" s="249"/>
      <c r="K82" s="282"/>
      <c r="L82" s="249"/>
      <c r="M82" s="249"/>
      <c r="N82" s="249"/>
      <c r="O82" s="25" t="s">
        <v>116</v>
      </c>
      <c r="P82" s="2" t="s">
        <v>117</v>
      </c>
      <c r="Q82" s="281"/>
      <c r="R82" s="249"/>
      <c r="S82" s="255"/>
      <c r="T82" s="356"/>
      <c r="U82" s="249"/>
      <c r="V82" s="279"/>
      <c r="W82" s="19"/>
    </row>
    <row r="83" spans="1:23" x14ac:dyDescent="0.2">
      <c r="A83" s="249"/>
      <c r="B83" s="249"/>
      <c r="C83" s="250"/>
      <c r="D83" s="251"/>
      <c r="E83" s="207"/>
      <c r="F83" s="216"/>
      <c r="G83" s="222"/>
      <c r="H83" s="266"/>
      <c r="I83" s="249"/>
      <c r="J83" s="249"/>
      <c r="K83" s="282"/>
      <c r="L83" s="249"/>
      <c r="M83" s="249"/>
      <c r="N83" s="249"/>
      <c r="O83" s="25" t="s">
        <v>118</v>
      </c>
      <c r="P83" s="2" t="s">
        <v>119</v>
      </c>
      <c r="Q83" s="281"/>
      <c r="R83" s="249"/>
      <c r="S83" s="255"/>
      <c r="T83" s="356"/>
      <c r="U83" s="249"/>
      <c r="V83" s="279"/>
      <c r="W83" s="19"/>
    </row>
    <row r="84" spans="1:23" ht="30" x14ac:dyDescent="0.2">
      <c r="A84" s="249"/>
      <c r="B84" s="249"/>
      <c r="C84" s="250"/>
      <c r="D84" s="251"/>
      <c r="E84" s="207"/>
      <c r="F84" s="216"/>
      <c r="G84" s="222"/>
      <c r="H84" s="266"/>
      <c r="I84" s="249"/>
      <c r="J84" s="249"/>
      <c r="K84" s="282"/>
      <c r="L84" s="249"/>
      <c r="M84" s="249"/>
      <c r="N84" s="249"/>
      <c r="O84" s="25" t="s">
        <v>120</v>
      </c>
      <c r="P84" s="2" t="s">
        <v>121</v>
      </c>
      <c r="Q84" s="281"/>
      <c r="R84" s="249"/>
      <c r="S84" s="255"/>
      <c r="T84" s="356"/>
      <c r="U84" s="249"/>
      <c r="V84" s="279"/>
      <c r="W84" s="19"/>
    </row>
    <row r="85" spans="1:23" ht="30" x14ac:dyDescent="0.2">
      <c r="A85" s="249"/>
      <c r="B85" s="249"/>
      <c r="C85" s="250"/>
      <c r="D85" s="251"/>
      <c r="E85" s="207"/>
      <c r="F85" s="216"/>
      <c r="G85" s="222"/>
      <c r="H85" s="266"/>
      <c r="I85" s="249"/>
      <c r="J85" s="249"/>
      <c r="K85" s="282"/>
      <c r="L85" s="249"/>
      <c r="M85" s="249"/>
      <c r="N85" s="249"/>
      <c r="O85" s="25" t="s">
        <v>122</v>
      </c>
      <c r="P85" s="2" t="s">
        <v>123</v>
      </c>
      <c r="Q85" s="281"/>
      <c r="R85" s="249"/>
      <c r="S85" s="255"/>
      <c r="T85" s="356"/>
      <c r="U85" s="249"/>
      <c r="V85" s="279"/>
      <c r="W85" s="19"/>
    </row>
    <row r="86" spans="1:23" x14ac:dyDescent="0.2">
      <c r="A86" s="249"/>
      <c r="B86" s="249"/>
      <c r="C86" s="250"/>
      <c r="D86" s="251"/>
      <c r="E86" s="208"/>
      <c r="F86" s="217"/>
      <c r="G86" s="223"/>
      <c r="H86" s="266"/>
      <c r="I86" s="249"/>
      <c r="J86" s="249"/>
      <c r="K86" s="282"/>
      <c r="L86" s="249"/>
      <c r="M86" s="249"/>
      <c r="N86" s="249"/>
      <c r="O86" s="25" t="s">
        <v>124</v>
      </c>
      <c r="P86" s="2" t="s">
        <v>125</v>
      </c>
      <c r="Q86" s="281"/>
      <c r="R86" s="249"/>
      <c r="S86" s="255"/>
      <c r="T86" s="357"/>
      <c r="U86" s="249"/>
      <c r="V86" s="279"/>
      <c r="W86" s="19"/>
    </row>
    <row r="87" spans="1:23" ht="31.5" customHeight="1" x14ac:dyDescent="0.2">
      <c r="A87" s="252" t="s">
        <v>246</v>
      </c>
      <c r="B87" s="249" t="s">
        <v>126</v>
      </c>
      <c r="C87" s="249" t="s">
        <v>127</v>
      </c>
      <c r="D87" s="251">
        <v>0.35694444444444445</v>
      </c>
      <c r="E87" s="206" t="s">
        <v>128</v>
      </c>
      <c r="F87" s="215" t="s">
        <v>1144</v>
      </c>
      <c r="G87" s="221">
        <v>1</v>
      </c>
      <c r="H87" s="266">
        <v>15000000</v>
      </c>
      <c r="I87" s="249" t="s">
        <v>77</v>
      </c>
      <c r="J87" s="249" t="s">
        <v>254</v>
      </c>
      <c r="K87" s="282">
        <v>0.8</v>
      </c>
      <c r="L87" s="282">
        <v>0.2</v>
      </c>
      <c r="M87" s="249" t="s">
        <v>26</v>
      </c>
      <c r="N87" s="249">
        <v>4</v>
      </c>
      <c r="O87" s="25" t="s">
        <v>129</v>
      </c>
      <c r="P87" s="2" t="s">
        <v>130</v>
      </c>
      <c r="Q87" s="281" t="s">
        <v>137</v>
      </c>
      <c r="R87" s="249" t="s">
        <v>28</v>
      </c>
      <c r="S87" s="280">
        <v>11274332.02</v>
      </c>
      <c r="T87" s="280">
        <v>11274332.02</v>
      </c>
      <c r="U87" s="249" t="s">
        <v>88</v>
      </c>
      <c r="V87" s="250">
        <v>43276</v>
      </c>
      <c r="W87" s="19"/>
    </row>
    <row r="88" spans="1:23" ht="30" x14ac:dyDescent="0.2">
      <c r="A88" s="252"/>
      <c r="B88" s="249"/>
      <c r="C88" s="249"/>
      <c r="D88" s="251"/>
      <c r="E88" s="207"/>
      <c r="F88" s="216"/>
      <c r="G88" s="222"/>
      <c r="H88" s="266"/>
      <c r="I88" s="249"/>
      <c r="J88" s="249"/>
      <c r="K88" s="282"/>
      <c r="L88" s="282"/>
      <c r="M88" s="249"/>
      <c r="N88" s="249"/>
      <c r="O88" s="25" t="s">
        <v>131</v>
      </c>
      <c r="P88" s="2" t="s">
        <v>132</v>
      </c>
      <c r="Q88" s="281"/>
      <c r="R88" s="249"/>
      <c r="S88" s="280"/>
      <c r="T88" s="280"/>
      <c r="U88" s="249"/>
      <c r="V88" s="249"/>
      <c r="W88" s="19"/>
    </row>
    <row r="89" spans="1:23" x14ac:dyDescent="0.2">
      <c r="A89" s="252"/>
      <c r="B89" s="249"/>
      <c r="C89" s="249"/>
      <c r="D89" s="251"/>
      <c r="E89" s="207"/>
      <c r="F89" s="216"/>
      <c r="G89" s="222"/>
      <c r="H89" s="266"/>
      <c r="I89" s="249"/>
      <c r="J89" s="249"/>
      <c r="K89" s="282"/>
      <c r="L89" s="282"/>
      <c r="M89" s="249"/>
      <c r="N89" s="249"/>
      <c r="O89" s="25" t="s">
        <v>133</v>
      </c>
      <c r="P89" s="2" t="s">
        <v>134</v>
      </c>
      <c r="Q89" s="281"/>
      <c r="R89" s="249"/>
      <c r="S89" s="280"/>
      <c r="T89" s="280"/>
      <c r="U89" s="249"/>
      <c r="V89" s="249"/>
      <c r="W89" s="19"/>
    </row>
    <row r="90" spans="1:23" ht="30" x14ac:dyDescent="0.2">
      <c r="A90" s="252"/>
      <c r="B90" s="249"/>
      <c r="C90" s="249"/>
      <c r="D90" s="251"/>
      <c r="E90" s="208"/>
      <c r="F90" s="217"/>
      <c r="G90" s="223"/>
      <c r="H90" s="266"/>
      <c r="I90" s="249"/>
      <c r="J90" s="249"/>
      <c r="K90" s="282"/>
      <c r="L90" s="282"/>
      <c r="M90" s="249"/>
      <c r="N90" s="249"/>
      <c r="O90" s="25" t="s">
        <v>135</v>
      </c>
      <c r="P90" s="2" t="s">
        <v>136</v>
      </c>
      <c r="Q90" s="281"/>
      <c r="R90" s="249"/>
      <c r="S90" s="280"/>
      <c r="T90" s="280"/>
      <c r="U90" s="249"/>
      <c r="V90" s="249"/>
      <c r="W90" s="19"/>
    </row>
    <row r="91" spans="1:23" ht="30" customHeight="1" x14ac:dyDescent="0.2">
      <c r="A91" s="252" t="s">
        <v>274</v>
      </c>
      <c r="B91" s="249" t="s">
        <v>452</v>
      </c>
      <c r="C91" s="250">
        <v>43216</v>
      </c>
      <c r="D91" s="251">
        <v>0.41736111111111113</v>
      </c>
      <c r="E91" s="206" t="s">
        <v>275</v>
      </c>
      <c r="F91" s="215" t="s">
        <v>1144</v>
      </c>
      <c r="G91" s="221">
        <v>1</v>
      </c>
      <c r="H91" s="280">
        <v>20000000</v>
      </c>
      <c r="I91" s="249" t="s">
        <v>115</v>
      </c>
      <c r="J91" s="281" t="s">
        <v>254</v>
      </c>
      <c r="K91" s="282">
        <v>1</v>
      </c>
      <c r="L91" s="282" t="s">
        <v>26</v>
      </c>
      <c r="M91" s="249" t="s">
        <v>26</v>
      </c>
      <c r="N91" s="249">
        <v>3</v>
      </c>
      <c r="O91" s="2" t="s">
        <v>276</v>
      </c>
      <c r="P91" s="2" t="s">
        <v>277</v>
      </c>
      <c r="Q91" s="203" t="s">
        <v>278</v>
      </c>
      <c r="R91" s="206" t="s">
        <v>28</v>
      </c>
      <c r="S91" s="209">
        <v>25440808.5</v>
      </c>
      <c r="T91" s="209">
        <v>25440808.5</v>
      </c>
      <c r="U91" s="221" t="s">
        <v>564</v>
      </c>
      <c r="V91" s="250">
        <v>43304</v>
      </c>
      <c r="W91" s="19"/>
    </row>
    <row r="92" spans="1:23" ht="30" x14ac:dyDescent="0.2">
      <c r="A92" s="252"/>
      <c r="B92" s="249"/>
      <c r="C92" s="249"/>
      <c r="D92" s="251"/>
      <c r="E92" s="207"/>
      <c r="F92" s="216"/>
      <c r="G92" s="222"/>
      <c r="H92" s="280"/>
      <c r="I92" s="249"/>
      <c r="J92" s="281"/>
      <c r="K92" s="282"/>
      <c r="L92" s="282"/>
      <c r="M92" s="249"/>
      <c r="N92" s="249"/>
      <c r="O92" s="2" t="s">
        <v>278</v>
      </c>
      <c r="P92" s="2" t="s">
        <v>279</v>
      </c>
      <c r="Q92" s="204"/>
      <c r="R92" s="207"/>
      <c r="S92" s="210"/>
      <c r="T92" s="210"/>
      <c r="U92" s="222"/>
      <c r="V92" s="249"/>
      <c r="W92" s="19"/>
    </row>
    <row r="93" spans="1:23" x14ac:dyDescent="0.2">
      <c r="A93" s="252"/>
      <c r="B93" s="249"/>
      <c r="C93" s="249"/>
      <c r="D93" s="251"/>
      <c r="E93" s="208"/>
      <c r="F93" s="217"/>
      <c r="G93" s="223"/>
      <c r="H93" s="280"/>
      <c r="I93" s="249"/>
      <c r="J93" s="281"/>
      <c r="K93" s="282"/>
      <c r="L93" s="282"/>
      <c r="M93" s="249"/>
      <c r="N93" s="249"/>
      <c r="O93" s="2" t="s">
        <v>265</v>
      </c>
      <c r="P93" s="2" t="s">
        <v>266</v>
      </c>
      <c r="Q93" s="205"/>
      <c r="R93" s="208"/>
      <c r="S93" s="211"/>
      <c r="T93" s="211"/>
      <c r="U93" s="223"/>
      <c r="V93" s="249"/>
      <c r="W93" s="19"/>
    </row>
    <row r="94" spans="1:23" ht="30" x14ac:dyDescent="0.2">
      <c r="A94" s="5" t="s">
        <v>247</v>
      </c>
      <c r="B94" s="5" t="s">
        <v>138</v>
      </c>
      <c r="C94" s="31">
        <v>43200</v>
      </c>
      <c r="D94" s="32">
        <v>0.71597222222222223</v>
      </c>
      <c r="E94" s="172" t="s">
        <v>139</v>
      </c>
      <c r="F94" s="186" t="s">
        <v>1144</v>
      </c>
      <c r="G94" s="171">
        <v>1</v>
      </c>
      <c r="H94" s="29">
        <v>18000000</v>
      </c>
      <c r="I94" s="29" t="s">
        <v>48</v>
      </c>
      <c r="J94" s="20" t="s">
        <v>253</v>
      </c>
      <c r="K94" s="33">
        <v>1</v>
      </c>
      <c r="L94" s="5" t="s">
        <v>26</v>
      </c>
      <c r="M94" s="5" t="s">
        <v>26</v>
      </c>
      <c r="N94" s="5">
        <v>1</v>
      </c>
      <c r="O94" s="25" t="s">
        <v>124</v>
      </c>
      <c r="P94" s="2" t="s">
        <v>125</v>
      </c>
      <c r="Q94" s="4" t="s">
        <v>124</v>
      </c>
      <c r="R94" s="12" t="s">
        <v>28</v>
      </c>
      <c r="S94" s="26">
        <v>17290000</v>
      </c>
      <c r="T94" s="168">
        <v>17290000</v>
      </c>
      <c r="U94" s="12" t="s">
        <v>140</v>
      </c>
      <c r="V94" s="31">
        <v>43262</v>
      </c>
      <c r="W94" s="19"/>
    </row>
    <row r="95" spans="1:23" ht="60.75" customHeight="1" x14ac:dyDescent="0.2">
      <c r="A95" s="249" t="s">
        <v>248</v>
      </c>
      <c r="B95" s="249" t="s">
        <v>158</v>
      </c>
      <c r="C95" s="250">
        <v>43206</v>
      </c>
      <c r="D95" s="251">
        <v>0.66111111111111109</v>
      </c>
      <c r="E95" s="206" t="s">
        <v>141</v>
      </c>
      <c r="F95" s="215" t="s">
        <v>1144</v>
      </c>
      <c r="G95" s="221">
        <v>1</v>
      </c>
      <c r="H95" s="266">
        <v>25000000</v>
      </c>
      <c r="I95" s="249" t="s">
        <v>115</v>
      </c>
      <c r="J95" s="249" t="s">
        <v>254</v>
      </c>
      <c r="K95" s="282">
        <v>1</v>
      </c>
      <c r="L95" s="249" t="s">
        <v>26</v>
      </c>
      <c r="M95" s="249" t="s">
        <v>26</v>
      </c>
      <c r="N95" s="249">
        <v>8</v>
      </c>
      <c r="O95" s="25" t="s">
        <v>142</v>
      </c>
      <c r="P95" s="2" t="s">
        <v>143</v>
      </c>
      <c r="Q95" s="281" t="s">
        <v>154</v>
      </c>
      <c r="R95" s="249" t="s">
        <v>28</v>
      </c>
      <c r="S95" s="209">
        <v>22727019.32</v>
      </c>
      <c r="T95" s="209">
        <v>22727019.32</v>
      </c>
      <c r="U95" s="249" t="s">
        <v>111</v>
      </c>
      <c r="V95" s="250">
        <v>43308</v>
      </c>
      <c r="W95" s="19"/>
    </row>
    <row r="96" spans="1:23" ht="30" x14ac:dyDescent="0.2">
      <c r="A96" s="249"/>
      <c r="B96" s="249"/>
      <c r="C96" s="250"/>
      <c r="D96" s="251"/>
      <c r="E96" s="207"/>
      <c r="F96" s="216"/>
      <c r="G96" s="222"/>
      <c r="H96" s="266"/>
      <c r="I96" s="249"/>
      <c r="J96" s="249"/>
      <c r="K96" s="282"/>
      <c r="L96" s="249"/>
      <c r="M96" s="249"/>
      <c r="N96" s="249"/>
      <c r="O96" s="25" t="s">
        <v>144</v>
      </c>
      <c r="P96" s="2" t="s">
        <v>146</v>
      </c>
      <c r="Q96" s="281"/>
      <c r="R96" s="249"/>
      <c r="S96" s="210"/>
      <c r="T96" s="210"/>
      <c r="U96" s="249"/>
      <c r="V96" s="249"/>
      <c r="W96" s="19"/>
    </row>
    <row r="97" spans="1:23" ht="30" x14ac:dyDescent="0.2">
      <c r="A97" s="249"/>
      <c r="B97" s="249"/>
      <c r="C97" s="250"/>
      <c r="D97" s="251"/>
      <c r="E97" s="207"/>
      <c r="F97" s="216"/>
      <c r="G97" s="222"/>
      <c r="H97" s="266"/>
      <c r="I97" s="249"/>
      <c r="J97" s="249"/>
      <c r="K97" s="282"/>
      <c r="L97" s="249"/>
      <c r="M97" s="249"/>
      <c r="N97" s="249"/>
      <c r="O97" s="25" t="s">
        <v>145</v>
      </c>
      <c r="P97" s="2" t="s">
        <v>147</v>
      </c>
      <c r="Q97" s="281"/>
      <c r="R97" s="249"/>
      <c r="S97" s="210"/>
      <c r="T97" s="210"/>
      <c r="U97" s="249"/>
      <c r="V97" s="249"/>
      <c r="W97" s="19"/>
    </row>
    <row r="98" spans="1:23" x14ac:dyDescent="0.2">
      <c r="A98" s="249"/>
      <c r="B98" s="249"/>
      <c r="C98" s="250"/>
      <c r="D98" s="251"/>
      <c r="E98" s="207"/>
      <c r="F98" s="216"/>
      <c r="G98" s="222"/>
      <c r="H98" s="266"/>
      <c r="I98" s="249"/>
      <c r="J98" s="249"/>
      <c r="K98" s="282"/>
      <c r="L98" s="249"/>
      <c r="M98" s="249"/>
      <c r="N98" s="249"/>
      <c r="O98" s="25" t="s">
        <v>148</v>
      </c>
      <c r="P98" s="2" t="s">
        <v>149</v>
      </c>
      <c r="Q98" s="281"/>
      <c r="R98" s="249"/>
      <c r="S98" s="210"/>
      <c r="T98" s="210"/>
      <c r="U98" s="249"/>
      <c r="V98" s="249"/>
      <c r="W98" s="19"/>
    </row>
    <row r="99" spans="1:23" ht="30" x14ac:dyDescent="0.2">
      <c r="A99" s="249"/>
      <c r="B99" s="249"/>
      <c r="C99" s="250"/>
      <c r="D99" s="251"/>
      <c r="E99" s="207"/>
      <c r="F99" s="216"/>
      <c r="G99" s="222"/>
      <c r="H99" s="266"/>
      <c r="I99" s="249"/>
      <c r="J99" s="249"/>
      <c r="K99" s="282"/>
      <c r="L99" s="249"/>
      <c r="M99" s="249"/>
      <c r="N99" s="249"/>
      <c r="O99" s="25" t="s">
        <v>150</v>
      </c>
      <c r="P99" s="2" t="s">
        <v>151</v>
      </c>
      <c r="Q99" s="281"/>
      <c r="R99" s="249"/>
      <c r="S99" s="210"/>
      <c r="T99" s="210"/>
      <c r="U99" s="249"/>
      <c r="V99" s="249"/>
      <c r="W99" s="19"/>
    </row>
    <row r="100" spans="1:23" ht="30" x14ac:dyDescent="0.2">
      <c r="A100" s="249"/>
      <c r="B100" s="249"/>
      <c r="C100" s="250"/>
      <c r="D100" s="251"/>
      <c r="E100" s="207"/>
      <c r="F100" s="216"/>
      <c r="G100" s="222"/>
      <c r="H100" s="266"/>
      <c r="I100" s="249"/>
      <c r="J100" s="249"/>
      <c r="K100" s="282"/>
      <c r="L100" s="249"/>
      <c r="M100" s="249"/>
      <c r="N100" s="249"/>
      <c r="O100" s="25" t="s">
        <v>152</v>
      </c>
      <c r="P100" s="2" t="s">
        <v>153</v>
      </c>
      <c r="Q100" s="281"/>
      <c r="R100" s="249"/>
      <c r="S100" s="210"/>
      <c r="T100" s="210"/>
      <c r="U100" s="249"/>
      <c r="V100" s="249"/>
      <c r="W100" s="19"/>
    </row>
    <row r="101" spans="1:23" ht="30" x14ac:dyDescent="0.2">
      <c r="A101" s="249"/>
      <c r="B101" s="249"/>
      <c r="C101" s="250"/>
      <c r="D101" s="251"/>
      <c r="E101" s="207"/>
      <c r="F101" s="216"/>
      <c r="G101" s="222"/>
      <c r="H101" s="266"/>
      <c r="I101" s="249"/>
      <c r="J101" s="249"/>
      <c r="K101" s="282"/>
      <c r="L101" s="249"/>
      <c r="M101" s="249"/>
      <c r="N101" s="249"/>
      <c r="O101" s="25" t="s">
        <v>154</v>
      </c>
      <c r="P101" s="2" t="s">
        <v>155</v>
      </c>
      <c r="Q101" s="281"/>
      <c r="R101" s="249"/>
      <c r="S101" s="210"/>
      <c r="T101" s="210"/>
      <c r="U101" s="249"/>
      <c r="V101" s="249"/>
      <c r="W101" s="19"/>
    </row>
    <row r="102" spans="1:23" x14ac:dyDescent="0.2">
      <c r="A102" s="249"/>
      <c r="B102" s="249"/>
      <c r="C102" s="250"/>
      <c r="D102" s="251"/>
      <c r="E102" s="208"/>
      <c r="F102" s="217"/>
      <c r="G102" s="223"/>
      <c r="H102" s="266"/>
      <c r="I102" s="249"/>
      <c r="J102" s="249"/>
      <c r="K102" s="282"/>
      <c r="L102" s="249"/>
      <c r="M102" s="249"/>
      <c r="N102" s="249"/>
      <c r="O102" s="25" t="s">
        <v>156</v>
      </c>
      <c r="P102" s="2" t="s">
        <v>157</v>
      </c>
      <c r="Q102" s="281"/>
      <c r="R102" s="249"/>
      <c r="S102" s="211"/>
      <c r="T102" s="211"/>
      <c r="U102" s="249"/>
      <c r="V102" s="249"/>
      <c r="W102" s="19"/>
    </row>
    <row r="103" spans="1:23" x14ac:dyDescent="0.2">
      <c r="A103" s="249" t="s">
        <v>159</v>
      </c>
      <c r="B103" s="249" t="s">
        <v>160</v>
      </c>
      <c r="C103" s="250">
        <v>43207</v>
      </c>
      <c r="D103" s="251">
        <v>0.63194444444444442</v>
      </c>
      <c r="E103" s="206" t="s">
        <v>161</v>
      </c>
      <c r="F103" s="215" t="s">
        <v>1144</v>
      </c>
      <c r="G103" s="221">
        <v>25</v>
      </c>
      <c r="H103" s="266">
        <v>25000000</v>
      </c>
      <c r="I103" s="249" t="s">
        <v>162</v>
      </c>
      <c r="J103" s="249" t="s">
        <v>254</v>
      </c>
      <c r="K103" s="282">
        <v>1</v>
      </c>
      <c r="L103" s="249" t="s">
        <v>26</v>
      </c>
      <c r="M103" s="249" t="s">
        <v>26</v>
      </c>
      <c r="N103" s="249">
        <v>10</v>
      </c>
      <c r="O103" s="25" t="s">
        <v>163</v>
      </c>
      <c r="P103" s="2" t="s">
        <v>173</v>
      </c>
      <c r="Q103" s="4" t="s">
        <v>182</v>
      </c>
      <c r="R103" s="12" t="s">
        <v>28</v>
      </c>
      <c r="S103" s="168">
        <v>3916194.67</v>
      </c>
      <c r="T103" s="168" t="s">
        <v>183</v>
      </c>
      <c r="U103" s="249" t="s">
        <v>162</v>
      </c>
      <c r="V103" s="61">
        <v>43241</v>
      </c>
      <c r="W103" s="19"/>
    </row>
    <row r="104" spans="1:23" ht="30" x14ac:dyDescent="0.2">
      <c r="A104" s="249"/>
      <c r="B104" s="249"/>
      <c r="C104" s="250"/>
      <c r="D104" s="251"/>
      <c r="E104" s="207"/>
      <c r="F104" s="216"/>
      <c r="G104" s="222"/>
      <c r="H104" s="266"/>
      <c r="I104" s="249"/>
      <c r="J104" s="249"/>
      <c r="K104" s="282"/>
      <c r="L104" s="249"/>
      <c r="M104" s="249"/>
      <c r="N104" s="249"/>
      <c r="O104" s="25" t="s">
        <v>164</v>
      </c>
      <c r="P104" s="3">
        <v>117000157223</v>
      </c>
      <c r="Q104" s="4" t="s">
        <v>184</v>
      </c>
      <c r="R104" s="12" t="s">
        <v>28</v>
      </c>
      <c r="S104" s="168">
        <v>1728787</v>
      </c>
      <c r="T104" s="168">
        <v>1728787</v>
      </c>
      <c r="U104" s="249"/>
      <c r="V104" s="195">
        <v>43243</v>
      </c>
      <c r="W104" s="19"/>
    </row>
    <row r="105" spans="1:23" ht="30" x14ac:dyDescent="0.2">
      <c r="A105" s="249"/>
      <c r="B105" s="249"/>
      <c r="C105" s="250"/>
      <c r="D105" s="251"/>
      <c r="E105" s="207"/>
      <c r="F105" s="216"/>
      <c r="G105" s="222"/>
      <c r="H105" s="266"/>
      <c r="I105" s="249"/>
      <c r="J105" s="249"/>
      <c r="K105" s="282"/>
      <c r="L105" s="249"/>
      <c r="M105" s="249"/>
      <c r="N105" s="249"/>
      <c r="O105" s="25" t="s">
        <v>165</v>
      </c>
      <c r="P105" s="2" t="s">
        <v>174</v>
      </c>
      <c r="Q105" s="4" t="s">
        <v>185</v>
      </c>
      <c r="R105" s="12" t="s">
        <v>28</v>
      </c>
      <c r="S105" s="168">
        <v>4041727.5</v>
      </c>
      <c r="T105" s="168">
        <v>4041727.5</v>
      </c>
      <c r="U105" s="249"/>
      <c r="V105" s="195">
        <v>43241</v>
      </c>
      <c r="W105" s="19"/>
    </row>
    <row r="106" spans="1:23" ht="30" x14ac:dyDescent="0.2">
      <c r="A106" s="249"/>
      <c r="B106" s="249"/>
      <c r="C106" s="250"/>
      <c r="D106" s="251"/>
      <c r="E106" s="207"/>
      <c r="F106" s="216"/>
      <c r="G106" s="222"/>
      <c r="H106" s="266"/>
      <c r="I106" s="249"/>
      <c r="J106" s="249"/>
      <c r="K106" s="282"/>
      <c r="L106" s="249"/>
      <c r="M106" s="249"/>
      <c r="N106" s="249"/>
      <c r="O106" s="25" t="s">
        <v>166</v>
      </c>
      <c r="P106" s="2" t="s">
        <v>176</v>
      </c>
      <c r="Q106" s="4" t="s">
        <v>172</v>
      </c>
      <c r="R106" s="12" t="s">
        <v>28</v>
      </c>
      <c r="S106" s="168">
        <v>707945</v>
      </c>
      <c r="T106" s="168">
        <v>707945</v>
      </c>
      <c r="U106" s="249"/>
      <c r="V106" s="195">
        <v>43243</v>
      </c>
      <c r="W106" s="19"/>
    </row>
    <row r="107" spans="1:23" x14ac:dyDescent="0.2">
      <c r="A107" s="249"/>
      <c r="B107" s="249"/>
      <c r="C107" s="250"/>
      <c r="D107" s="251"/>
      <c r="E107" s="207"/>
      <c r="F107" s="216"/>
      <c r="G107" s="222"/>
      <c r="H107" s="266"/>
      <c r="I107" s="249"/>
      <c r="J107" s="249"/>
      <c r="K107" s="282"/>
      <c r="L107" s="249"/>
      <c r="M107" s="249"/>
      <c r="N107" s="249"/>
      <c r="O107" s="25" t="s">
        <v>172</v>
      </c>
      <c r="P107" s="2" t="s">
        <v>175</v>
      </c>
      <c r="Q107" s="4" t="s">
        <v>186</v>
      </c>
      <c r="R107" s="12" t="s">
        <v>28</v>
      </c>
      <c r="S107" s="168">
        <v>254250</v>
      </c>
      <c r="T107" s="168">
        <v>254250</v>
      </c>
      <c r="U107" s="249"/>
      <c r="V107" s="195">
        <v>43241</v>
      </c>
      <c r="W107" s="19"/>
    </row>
    <row r="108" spans="1:23" ht="45.75" customHeight="1" x14ac:dyDescent="0.2">
      <c r="A108" s="249"/>
      <c r="B108" s="249"/>
      <c r="C108" s="250"/>
      <c r="D108" s="251"/>
      <c r="E108" s="207"/>
      <c r="F108" s="216"/>
      <c r="G108" s="222"/>
      <c r="H108" s="266"/>
      <c r="I108" s="249"/>
      <c r="J108" s="249"/>
      <c r="K108" s="282"/>
      <c r="L108" s="249"/>
      <c r="M108" s="249"/>
      <c r="N108" s="249"/>
      <c r="O108" s="25" t="s">
        <v>171</v>
      </c>
      <c r="P108" s="2" t="s">
        <v>177</v>
      </c>
      <c r="Q108" s="281" t="s">
        <v>164</v>
      </c>
      <c r="R108" s="249" t="s">
        <v>28</v>
      </c>
      <c r="S108" s="280">
        <v>761620</v>
      </c>
      <c r="T108" s="280">
        <v>761620</v>
      </c>
      <c r="U108" s="249"/>
      <c r="V108" s="250">
        <v>43241</v>
      </c>
      <c r="W108" s="19"/>
    </row>
    <row r="109" spans="1:23" x14ac:dyDescent="0.2">
      <c r="A109" s="249"/>
      <c r="B109" s="249"/>
      <c r="C109" s="250"/>
      <c r="D109" s="251"/>
      <c r="E109" s="207"/>
      <c r="F109" s="216"/>
      <c r="G109" s="222"/>
      <c r="H109" s="266"/>
      <c r="I109" s="249"/>
      <c r="J109" s="249"/>
      <c r="K109" s="282"/>
      <c r="L109" s="249"/>
      <c r="M109" s="249"/>
      <c r="N109" s="249"/>
      <c r="O109" s="25" t="s">
        <v>170</v>
      </c>
      <c r="P109" s="2" t="s">
        <v>178</v>
      </c>
      <c r="Q109" s="281"/>
      <c r="R109" s="249"/>
      <c r="S109" s="280"/>
      <c r="T109" s="280"/>
      <c r="U109" s="249"/>
      <c r="V109" s="250"/>
      <c r="W109" s="19"/>
    </row>
    <row r="110" spans="1:23" ht="30" x14ac:dyDescent="0.2">
      <c r="A110" s="249"/>
      <c r="B110" s="249"/>
      <c r="C110" s="250"/>
      <c r="D110" s="251"/>
      <c r="E110" s="207"/>
      <c r="F110" s="216"/>
      <c r="G110" s="222"/>
      <c r="H110" s="266"/>
      <c r="I110" s="249"/>
      <c r="J110" s="249"/>
      <c r="K110" s="282"/>
      <c r="L110" s="249"/>
      <c r="M110" s="249"/>
      <c r="N110" s="249"/>
      <c r="O110" s="25" t="s">
        <v>169</v>
      </c>
      <c r="P110" s="2" t="s">
        <v>179</v>
      </c>
      <c r="Q110" s="281"/>
      <c r="R110" s="249"/>
      <c r="S110" s="280"/>
      <c r="T110" s="280"/>
      <c r="U110" s="249"/>
      <c r="V110" s="250"/>
      <c r="W110" s="19"/>
    </row>
    <row r="111" spans="1:23" ht="30" x14ac:dyDescent="0.2">
      <c r="A111" s="249"/>
      <c r="B111" s="249"/>
      <c r="C111" s="250"/>
      <c r="D111" s="251"/>
      <c r="E111" s="207"/>
      <c r="F111" s="216"/>
      <c r="G111" s="222"/>
      <c r="H111" s="266"/>
      <c r="I111" s="249"/>
      <c r="J111" s="249"/>
      <c r="K111" s="282"/>
      <c r="L111" s="249"/>
      <c r="M111" s="249"/>
      <c r="N111" s="249"/>
      <c r="O111" s="25" t="s">
        <v>168</v>
      </c>
      <c r="P111" s="2" t="s">
        <v>180</v>
      </c>
      <c r="Q111" s="281"/>
      <c r="R111" s="249"/>
      <c r="S111" s="280"/>
      <c r="T111" s="280"/>
      <c r="U111" s="249"/>
      <c r="V111" s="250"/>
      <c r="W111" s="19"/>
    </row>
    <row r="112" spans="1:23" ht="30" x14ac:dyDescent="0.2">
      <c r="A112" s="249"/>
      <c r="B112" s="249"/>
      <c r="C112" s="250"/>
      <c r="D112" s="251"/>
      <c r="E112" s="208"/>
      <c r="F112" s="217"/>
      <c r="G112" s="223"/>
      <c r="H112" s="266"/>
      <c r="I112" s="249"/>
      <c r="J112" s="249"/>
      <c r="K112" s="282"/>
      <c r="L112" s="249"/>
      <c r="M112" s="249"/>
      <c r="N112" s="249"/>
      <c r="O112" s="25" t="s">
        <v>167</v>
      </c>
      <c r="P112" s="2" t="s">
        <v>181</v>
      </c>
      <c r="Q112" s="281"/>
      <c r="R112" s="249"/>
      <c r="S112" s="280"/>
      <c r="T112" s="280"/>
      <c r="U112" s="249"/>
      <c r="V112" s="250"/>
      <c r="W112" s="19"/>
    </row>
    <row r="113" spans="1:23" ht="45.75" customHeight="1" x14ac:dyDescent="0.2">
      <c r="A113" s="249" t="s">
        <v>187</v>
      </c>
      <c r="B113" s="249" t="s">
        <v>188</v>
      </c>
      <c r="C113" s="250">
        <v>43208</v>
      </c>
      <c r="D113" s="251">
        <v>0.70833333333333337</v>
      </c>
      <c r="E113" s="206" t="s">
        <v>189</v>
      </c>
      <c r="F113" s="215" t="s">
        <v>1144</v>
      </c>
      <c r="G113" s="221">
        <v>1</v>
      </c>
      <c r="H113" s="266">
        <v>40000000</v>
      </c>
      <c r="I113" s="249" t="s">
        <v>190</v>
      </c>
      <c r="J113" s="249" t="s">
        <v>254</v>
      </c>
      <c r="K113" s="282">
        <v>0.7</v>
      </c>
      <c r="L113" s="282">
        <v>0.3</v>
      </c>
      <c r="M113" s="249" t="s">
        <v>26</v>
      </c>
      <c r="N113" s="249">
        <v>2</v>
      </c>
      <c r="O113" s="25" t="s">
        <v>192</v>
      </c>
      <c r="P113" s="2" t="s">
        <v>191</v>
      </c>
      <c r="Q113" s="281" t="s">
        <v>192</v>
      </c>
      <c r="R113" s="249" t="s">
        <v>28</v>
      </c>
      <c r="S113" s="280">
        <v>36990000.006399997</v>
      </c>
      <c r="T113" s="280">
        <v>36990000.006399997</v>
      </c>
      <c r="U113" s="249" t="s">
        <v>140</v>
      </c>
      <c r="V113" s="250">
        <v>43292</v>
      </c>
      <c r="W113" s="19"/>
    </row>
    <row r="114" spans="1:23" ht="30" x14ac:dyDescent="0.2">
      <c r="A114" s="249"/>
      <c r="B114" s="249"/>
      <c r="C114" s="250"/>
      <c r="D114" s="251"/>
      <c r="E114" s="208"/>
      <c r="F114" s="217"/>
      <c r="G114" s="223"/>
      <c r="H114" s="266"/>
      <c r="I114" s="249"/>
      <c r="J114" s="249"/>
      <c r="K114" s="282"/>
      <c r="L114" s="282"/>
      <c r="M114" s="249"/>
      <c r="N114" s="249"/>
      <c r="O114" s="25" t="s">
        <v>193</v>
      </c>
      <c r="P114" s="2" t="s">
        <v>194</v>
      </c>
      <c r="Q114" s="281"/>
      <c r="R114" s="249"/>
      <c r="S114" s="280"/>
      <c r="T114" s="280"/>
      <c r="U114" s="249"/>
      <c r="V114" s="249"/>
      <c r="W114" s="19"/>
    </row>
    <row r="115" spans="1:23" ht="30" x14ac:dyDescent="0.2">
      <c r="A115" s="12" t="s">
        <v>280</v>
      </c>
      <c r="B115" s="12" t="s">
        <v>453</v>
      </c>
      <c r="C115" s="31">
        <v>43216</v>
      </c>
      <c r="D115" s="32">
        <v>0.41736111111111113</v>
      </c>
      <c r="E115" s="172" t="s">
        <v>290</v>
      </c>
      <c r="F115" s="186" t="s">
        <v>1144</v>
      </c>
      <c r="G115" s="170">
        <v>3</v>
      </c>
      <c r="H115" s="183">
        <v>24000000</v>
      </c>
      <c r="I115" s="12" t="s">
        <v>48</v>
      </c>
      <c r="J115" s="12" t="s">
        <v>253</v>
      </c>
      <c r="K115" s="34">
        <v>1</v>
      </c>
      <c r="L115" s="34" t="s">
        <v>26</v>
      </c>
      <c r="M115" s="12" t="s">
        <v>26</v>
      </c>
      <c r="N115" s="12"/>
      <c r="O115" s="24" t="s">
        <v>283</v>
      </c>
      <c r="P115" s="5" t="s">
        <v>284</v>
      </c>
      <c r="Q115" s="4" t="s">
        <v>26</v>
      </c>
      <c r="R115" s="12" t="s">
        <v>28</v>
      </c>
      <c r="S115" s="26" t="s">
        <v>26</v>
      </c>
      <c r="T115" s="168">
        <v>0</v>
      </c>
      <c r="U115" s="12" t="s">
        <v>26</v>
      </c>
      <c r="V115" s="12" t="s">
        <v>509</v>
      </c>
      <c r="W115" s="19"/>
    </row>
    <row r="116" spans="1:23" x14ac:dyDescent="0.2">
      <c r="A116" s="221" t="s">
        <v>281</v>
      </c>
      <c r="B116" s="221" t="s">
        <v>454</v>
      </c>
      <c r="C116" s="227">
        <v>43231</v>
      </c>
      <c r="D116" s="224">
        <v>0.41666666666666669</v>
      </c>
      <c r="E116" s="206" t="s">
        <v>285</v>
      </c>
      <c r="F116" s="215" t="s">
        <v>1144</v>
      </c>
      <c r="G116" s="221">
        <v>9</v>
      </c>
      <c r="H116" s="209">
        <v>80237500</v>
      </c>
      <c r="I116" s="221" t="s">
        <v>115</v>
      </c>
      <c r="J116" s="221" t="s">
        <v>254</v>
      </c>
      <c r="K116" s="338">
        <v>1</v>
      </c>
      <c r="L116" s="338" t="s">
        <v>26</v>
      </c>
      <c r="M116" s="249" t="s">
        <v>26</v>
      </c>
      <c r="N116" s="249">
        <v>3</v>
      </c>
      <c r="O116" s="25" t="s">
        <v>286</v>
      </c>
      <c r="P116" s="2" t="s">
        <v>210</v>
      </c>
      <c r="Q116" s="25" t="s">
        <v>286</v>
      </c>
      <c r="R116" s="74" t="s">
        <v>28</v>
      </c>
      <c r="S116" s="75">
        <v>64556.5</v>
      </c>
      <c r="T116" s="180">
        <f>S116*569</f>
        <v>36732648.5</v>
      </c>
      <c r="U116" s="74" t="s">
        <v>88</v>
      </c>
      <c r="V116" s="60">
        <v>43292</v>
      </c>
      <c r="W116" s="19"/>
    </row>
    <row r="117" spans="1:23" ht="45" x14ac:dyDescent="0.2">
      <c r="A117" s="222"/>
      <c r="B117" s="222"/>
      <c r="C117" s="228"/>
      <c r="D117" s="225"/>
      <c r="E117" s="207"/>
      <c r="F117" s="216"/>
      <c r="G117" s="222"/>
      <c r="H117" s="210"/>
      <c r="I117" s="222"/>
      <c r="J117" s="222"/>
      <c r="K117" s="339"/>
      <c r="L117" s="339"/>
      <c r="M117" s="249"/>
      <c r="N117" s="249"/>
      <c r="O117" s="25" t="s">
        <v>287</v>
      </c>
      <c r="P117" s="2" t="s">
        <v>27</v>
      </c>
      <c r="Q117" s="25" t="s">
        <v>54</v>
      </c>
      <c r="R117" s="74" t="s">
        <v>28</v>
      </c>
      <c r="S117" s="75">
        <v>40128.199999999997</v>
      </c>
      <c r="T117" s="179">
        <f>S117*569</f>
        <v>22832945.799999997</v>
      </c>
      <c r="U117" s="44" t="s">
        <v>88</v>
      </c>
      <c r="V117" s="60">
        <v>43277</v>
      </c>
      <c r="W117" s="19"/>
    </row>
    <row r="118" spans="1:23" ht="30" customHeight="1" x14ac:dyDescent="0.2">
      <c r="A118" s="222"/>
      <c r="B118" s="222"/>
      <c r="C118" s="228"/>
      <c r="D118" s="225"/>
      <c r="E118" s="207"/>
      <c r="F118" s="216"/>
      <c r="G118" s="222"/>
      <c r="H118" s="210"/>
      <c r="I118" s="222"/>
      <c r="J118" s="222"/>
      <c r="K118" s="339"/>
      <c r="L118" s="339"/>
      <c r="M118" s="249"/>
      <c r="N118" s="249"/>
      <c r="O118" s="25" t="s">
        <v>288</v>
      </c>
      <c r="P118" s="2" t="s">
        <v>289</v>
      </c>
      <c r="Q118" s="298" t="s">
        <v>288</v>
      </c>
      <c r="R118" s="221" t="s">
        <v>28</v>
      </c>
      <c r="S118" s="243">
        <v>16366</v>
      </c>
      <c r="T118" s="356">
        <f>S118*569</f>
        <v>9312254</v>
      </c>
      <c r="U118" s="222" t="s">
        <v>88</v>
      </c>
      <c r="V118" s="228">
        <v>43277</v>
      </c>
      <c r="W118" s="19"/>
    </row>
    <row r="119" spans="1:23" ht="30" x14ac:dyDescent="0.2">
      <c r="A119" s="223"/>
      <c r="B119" s="223"/>
      <c r="C119" s="229"/>
      <c r="D119" s="226"/>
      <c r="E119" s="208"/>
      <c r="F119" s="217"/>
      <c r="G119" s="223"/>
      <c r="H119" s="211"/>
      <c r="I119" s="223"/>
      <c r="J119" s="223"/>
      <c r="K119" s="340"/>
      <c r="L119" s="340"/>
      <c r="M119" s="48"/>
      <c r="N119" s="48"/>
      <c r="O119" s="25" t="s">
        <v>54</v>
      </c>
      <c r="P119" s="51" t="s">
        <v>55</v>
      </c>
      <c r="Q119" s="299"/>
      <c r="R119" s="223"/>
      <c r="S119" s="245"/>
      <c r="T119" s="357"/>
      <c r="U119" s="223"/>
      <c r="V119" s="229"/>
      <c r="W119" s="19"/>
    </row>
    <row r="120" spans="1:23" ht="30" x14ac:dyDescent="0.2">
      <c r="A120" s="249" t="s">
        <v>282</v>
      </c>
      <c r="B120" s="249" t="s">
        <v>233</v>
      </c>
      <c r="C120" s="250">
        <v>43216</v>
      </c>
      <c r="D120" s="251">
        <v>0.33402777777777781</v>
      </c>
      <c r="E120" s="206" t="s">
        <v>291</v>
      </c>
      <c r="F120" s="215" t="s">
        <v>1144</v>
      </c>
      <c r="G120" s="221">
        <v>2</v>
      </c>
      <c r="H120" s="266">
        <v>50000000</v>
      </c>
      <c r="I120" s="249" t="s">
        <v>292</v>
      </c>
      <c r="J120" s="249" t="s">
        <v>254</v>
      </c>
      <c r="K120" s="282">
        <v>1</v>
      </c>
      <c r="L120" s="282" t="s">
        <v>26</v>
      </c>
      <c r="M120" s="249" t="s">
        <v>26</v>
      </c>
      <c r="N120" s="249">
        <v>2</v>
      </c>
      <c r="O120" s="24" t="s">
        <v>293</v>
      </c>
      <c r="P120" s="5" t="s">
        <v>294</v>
      </c>
      <c r="Q120" s="281" t="s">
        <v>26</v>
      </c>
      <c r="R120" s="249" t="s">
        <v>28</v>
      </c>
      <c r="S120" s="280" t="s">
        <v>26</v>
      </c>
      <c r="T120" s="209">
        <v>0</v>
      </c>
      <c r="U120" s="249" t="s">
        <v>26</v>
      </c>
      <c r="V120" s="249" t="s">
        <v>509</v>
      </c>
      <c r="W120" s="19"/>
    </row>
    <row r="121" spans="1:23" ht="45" x14ac:dyDescent="0.2">
      <c r="A121" s="249"/>
      <c r="B121" s="249"/>
      <c r="C121" s="250"/>
      <c r="D121" s="251"/>
      <c r="E121" s="208"/>
      <c r="F121" s="217"/>
      <c r="G121" s="223"/>
      <c r="H121" s="266"/>
      <c r="I121" s="249"/>
      <c r="J121" s="249"/>
      <c r="K121" s="282"/>
      <c r="L121" s="282"/>
      <c r="M121" s="249"/>
      <c r="N121" s="249"/>
      <c r="O121" s="24" t="s">
        <v>295</v>
      </c>
      <c r="P121" s="5" t="s">
        <v>296</v>
      </c>
      <c r="Q121" s="281"/>
      <c r="R121" s="249"/>
      <c r="S121" s="280"/>
      <c r="T121" s="211"/>
      <c r="U121" s="249"/>
      <c r="V121" s="249"/>
      <c r="W121" s="19"/>
    </row>
    <row r="122" spans="1:23" ht="30" x14ac:dyDescent="0.2">
      <c r="A122" s="249" t="s">
        <v>195</v>
      </c>
      <c r="B122" s="249" t="s">
        <v>196</v>
      </c>
      <c r="C122" s="250">
        <v>43217</v>
      </c>
      <c r="D122" s="251">
        <v>0.41736111111111113</v>
      </c>
      <c r="E122" s="206" t="s">
        <v>197</v>
      </c>
      <c r="F122" s="215" t="s">
        <v>1144</v>
      </c>
      <c r="G122" s="221">
        <v>7</v>
      </c>
      <c r="H122" s="266">
        <v>25000000</v>
      </c>
      <c r="I122" s="249" t="s">
        <v>115</v>
      </c>
      <c r="J122" s="249" t="s">
        <v>254</v>
      </c>
      <c r="K122" s="282">
        <v>1</v>
      </c>
      <c r="L122" s="249" t="s">
        <v>26</v>
      </c>
      <c r="M122" s="249" t="s">
        <v>26</v>
      </c>
      <c r="N122" s="249">
        <v>8</v>
      </c>
      <c r="O122" s="25" t="s">
        <v>198</v>
      </c>
      <c r="P122" s="2" t="s">
        <v>206</v>
      </c>
      <c r="Q122" s="281" t="s">
        <v>199</v>
      </c>
      <c r="R122" s="249" t="s">
        <v>28</v>
      </c>
      <c r="S122" s="295">
        <f>3095+3135</f>
        <v>6230</v>
      </c>
      <c r="T122" s="209">
        <f>S122*567.3</f>
        <v>3534278.9999999995</v>
      </c>
      <c r="U122" s="249" t="s">
        <v>115</v>
      </c>
      <c r="V122" s="250">
        <v>43284</v>
      </c>
      <c r="W122" s="19"/>
    </row>
    <row r="123" spans="1:23" x14ac:dyDescent="0.2">
      <c r="A123" s="249"/>
      <c r="B123" s="249"/>
      <c r="C123" s="250"/>
      <c r="D123" s="251"/>
      <c r="E123" s="207"/>
      <c r="F123" s="216"/>
      <c r="G123" s="222"/>
      <c r="H123" s="266"/>
      <c r="I123" s="249"/>
      <c r="J123" s="249"/>
      <c r="K123" s="282"/>
      <c r="L123" s="249"/>
      <c r="M123" s="249"/>
      <c r="N123" s="249"/>
      <c r="O123" s="25" t="s">
        <v>199</v>
      </c>
      <c r="P123" s="2" t="s">
        <v>207</v>
      </c>
      <c r="Q123" s="281"/>
      <c r="R123" s="249"/>
      <c r="S123" s="295"/>
      <c r="T123" s="210"/>
      <c r="U123" s="249"/>
      <c r="V123" s="249"/>
      <c r="W123" s="19"/>
    </row>
    <row r="124" spans="1:23" x14ac:dyDescent="0.2">
      <c r="A124" s="249"/>
      <c r="B124" s="249"/>
      <c r="C124" s="250"/>
      <c r="D124" s="251"/>
      <c r="E124" s="207"/>
      <c r="F124" s="216"/>
      <c r="G124" s="222"/>
      <c r="H124" s="266"/>
      <c r="I124" s="249"/>
      <c r="J124" s="249"/>
      <c r="K124" s="282"/>
      <c r="L124" s="249"/>
      <c r="M124" s="249"/>
      <c r="N124" s="249"/>
      <c r="O124" s="25" t="s">
        <v>200</v>
      </c>
      <c r="P124" s="2" t="s">
        <v>208</v>
      </c>
      <c r="Q124" s="281"/>
      <c r="R124" s="249"/>
      <c r="S124" s="295"/>
      <c r="T124" s="210"/>
      <c r="U124" s="249"/>
      <c r="V124" s="249"/>
      <c r="W124" s="19"/>
    </row>
    <row r="125" spans="1:23" x14ac:dyDescent="0.2">
      <c r="A125" s="249"/>
      <c r="B125" s="249"/>
      <c r="C125" s="250"/>
      <c r="D125" s="251"/>
      <c r="E125" s="207"/>
      <c r="F125" s="216"/>
      <c r="G125" s="222"/>
      <c r="H125" s="266"/>
      <c r="I125" s="249"/>
      <c r="J125" s="249"/>
      <c r="K125" s="282"/>
      <c r="L125" s="249"/>
      <c r="M125" s="249"/>
      <c r="N125" s="249"/>
      <c r="O125" s="25" t="s">
        <v>201</v>
      </c>
      <c r="P125" s="2" t="s">
        <v>209</v>
      </c>
      <c r="Q125" s="281"/>
      <c r="R125" s="249"/>
      <c r="S125" s="295"/>
      <c r="T125" s="211"/>
      <c r="U125" s="249"/>
      <c r="V125" s="249"/>
      <c r="W125" s="19"/>
    </row>
    <row r="126" spans="1:23" ht="60" customHeight="1" x14ac:dyDescent="0.2">
      <c r="A126" s="249"/>
      <c r="B126" s="249"/>
      <c r="C126" s="250"/>
      <c r="D126" s="251"/>
      <c r="E126" s="207"/>
      <c r="F126" s="216"/>
      <c r="G126" s="222"/>
      <c r="H126" s="266"/>
      <c r="I126" s="249"/>
      <c r="J126" s="249"/>
      <c r="K126" s="282"/>
      <c r="L126" s="249"/>
      <c r="M126" s="249"/>
      <c r="N126" s="249"/>
      <c r="O126" s="25" t="s">
        <v>202</v>
      </c>
      <c r="P126" s="2" t="s">
        <v>210</v>
      </c>
      <c r="Q126" s="281" t="s">
        <v>205</v>
      </c>
      <c r="R126" s="249" t="s">
        <v>28</v>
      </c>
      <c r="S126" s="295">
        <f>5190+2270+2840+2490</f>
        <v>12790</v>
      </c>
      <c r="T126" s="209">
        <f>S126*567.3</f>
        <v>7255766.9999999991</v>
      </c>
      <c r="U126" s="249" t="s">
        <v>115</v>
      </c>
      <c r="V126" s="250">
        <v>43284</v>
      </c>
      <c r="W126" s="19"/>
    </row>
    <row r="127" spans="1:23" ht="30" x14ac:dyDescent="0.2">
      <c r="A127" s="249"/>
      <c r="B127" s="249"/>
      <c r="C127" s="250"/>
      <c r="D127" s="251"/>
      <c r="E127" s="207"/>
      <c r="F127" s="216"/>
      <c r="G127" s="222"/>
      <c r="H127" s="266"/>
      <c r="I127" s="249"/>
      <c r="J127" s="249"/>
      <c r="K127" s="282"/>
      <c r="L127" s="249"/>
      <c r="M127" s="249"/>
      <c r="N127" s="249"/>
      <c r="O127" s="25" t="s">
        <v>203</v>
      </c>
      <c r="P127" s="2" t="s">
        <v>55</v>
      </c>
      <c r="Q127" s="281"/>
      <c r="R127" s="249"/>
      <c r="S127" s="295"/>
      <c r="T127" s="210"/>
      <c r="U127" s="249"/>
      <c r="V127" s="249"/>
      <c r="W127" s="19"/>
    </row>
    <row r="128" spans="1:23" x14ac:dyDescent="0.2">
      <c r="A128" s="249"/>
      <c r="B128" s="249"/>
      <c r="C128" s="250"/>
      <c r="D128" s="251"/>
      <c r="E128" s="207"/>
      <c r="F128" s="216"/>
      <c r="G128" s="222"/>
      <c r="H128" s="266"/>
      <c r="I128" s="249"/>
      <c r="J128" s="249"/>
      <c r="K128" s="282"/>
      <c r="L128" s="249"/>
      <c r="M128" s="249"/>
      <c r="N128" s="249"/>
      <c r="O128" s="25" t="s">
        <v>204</v>
      </c>
      <c r="P128" s="2" t="s">
        <v>211</v>
      </c>
      <c r="Q128" s="281"/>
      <c r="R128" s="249"/>
      <c r="S128" s="295"/>
      <c r="T128" s="210"/>
      <c r="U128" s="249"/>
      <c r="V128" s="249"/>
      <c r="W128" s="19"/>
    </row>
    <row r="129" spans="1:23" ht="30" x14ac:dyDescent="0.2">
      <c r="A129" s="249"/>
      <c r="B129" s="249"/>
      <c r="C129" s="250"/>
      <c r="D129" s="251"/>
      <c r="E129" s="208"/>
      <c r="F129" s="217"/>
      <c r="G129" s="223"/>
      <c r="H129" s="266"/>
      <c r="I129" s="249"/>
      <c r="J129" s="249"/>
      <c r="K129" s="282"/>
      <c r="L129" s="249"/>
      <c r="M129" s="249"/>
      <c r="N129" s="249"/>
      <c r="O129" s="25" t="s">
        <v>205</v>
      </c>
      <c r="P129" s="2" t="s">
        <v>212</v>
      </c>
      <c r="Q129" s="281"/>
      <c r="R129" s="249"/>
      <c r="S129" s="295"/>
      <c r="T129" s="211"/>
      <c r="U129" s="249"/>
      <c r="V129" s="249"/>
      <c r="W129" s="19"/>
    </row>
    <row r="130" spans="1:23" ht="105" customHeight="1" x14ac:dyDescent="0.2">
      <c r="A130" s="249" t="s">
        <v>249</v>
      </c>
      <c r="B130" s="249" t="s">
        <v>213</v>
      </c>
      <c r="C130" s="250">
        <v>43222</v>
      </c>
      <c r="D130" s="251">
        <v>0.41736111111111113</v>
      </c>
      <c r="E130" s="206" t="s">
        <v>214</v>
      </c>
      <c r="F130" s="215" t="s">
        <v>1144</v>
      </c>
      <c r="G130" s="221">
        <v>2</v>
      </c>
      <c r="H130" s="266">
        <v>8200000</v>
      </c>
      <c r="I130" s="333" t="s">
        <v>215</v>
      </c>
      <c r="J130" s="281" t="s">
        <v>253</v>
      </c>
      <c r="K130" s="282">
        <v>1</v>
      </c>
      <c r="L130" s="249" t="s">
        <v>26</v>
      </c>
      <c r="M130" s="249" t="s">
        <v>26</v>
      </c>
      <c r="N130" s="249">
        <v>3</v>
      </c>
      <c r="O130" s="36" t="s">
        <v>216</v>
      </c>
      <c r="P130" s="4" t="s">
        <v>217</v>
      </c>
      <c r="Q130" s="252" t="s">
        <v>216</v>
      </c>
      <c r="R130" s="249" t="s">
        <v>28</v>
      </c>
      <c r="S130" s="280">
        <v>8200000</v>
      </c>
      <c r="T130" s="280">
        <v>8200000</v>
      </c>
      <c r="U130" s="252" t="s">
        <v>48</v>
      </c>
      <c r="V130" s="259">
        <v>43284</v>
      </c>
      <c r="W130" s="19"/>
    </row>
    <row r="131" spans="1:23" x14ac:dyDescent="0.2">
      <c r="A131" s="249"/>
      <c r="B131" s="249"/>
      <c r="C131" s="250"/>
      <c r="D131" s="251"/>
      <c r="E131" s="207"/>
      <c r="F131" s="216"/>
      <c r="G131" s="222"/>
      <c r="H131" s="266"/>
      <c r="I131" s="333"/>
      <c r="J131" s="281"/>
      <c r="K131" s="282"/>
      <c r="L131" s="249"/>
      <c r="M131" s="249"/>
      <c r="N131" s="249"/>
      <c r="O131" s="25" t="s">
        <v>218</v>
      </c>
      <c r="P131" s="2" t="s">
        <v>219</v>
      </c>
      <c r="Q131" s="252"/>
      <c r="R131" s="249"/>
      <c r="S131" s="280"/>
      <c r="T131" s="280"/>
      <c r="U131" s="252"/>
      <c r="V131" s="207"/>
      <c r="W131" s="19"/>
    </row>
    <row r="132" spans="1:23" ht="30" x14ac:dyDescent="0.2">
      <c r="A132" s="249"/>
      <c r="B132" s="249"/>
      <c r="C132" s="250"/>
      <c r="D132" s="251"/>
      <c r="E132" s="208"/>
      <c r="F132" s="217"/>
      <c r="G132" s="223"/>
      <c r="H132" s="266"/>
      <c r="I132" s="333"/>
      <c r="J132" s="281"/>
      <c r="K132" s="282"/>
      <c r="L132" s="249"/>
      <c r="M132" s="249"/>
      <c r="N132" s="249"/>
      <c r="O132" s="25" t="s">
        <v>220</v>
      </c>
      <c r="P132" s="2" t="s">
        <v>221</v>
      </c>
      <c r="Q132" s="252"/>
      <c r="R132" s="249"/>
      <c r="S132" s="280"/>
      <c r="T132" s="280"/>
      <c r="U132" s="252"/>
      <c r="V132" s="208"/>
      <c r="W132" s="19"/>
    </row>
    <row r="133" spans="1:23" ht="30" customHeight="1" x14ac:dyDescent="0.2">
      <c r="A133" s="249" t="s">
        <v>297</v>
      </c>
      <c r="B133" s="249" t="s">
        <v>455</v>
      </c>
      <c r="C133" s="250">
        <v>43231</v>
      </c>
      <c r="D133" s="263">
        <v>0.54236111111111118</v>
      </c>
      <c r="E133" s="206" t="s">
        <v>298</v>
      </c>
      <c r="F133" s="215" t="s">
        <v>1144</v>
      </c>
      <c r="G133" s="221">
        <v>1</v>
      </c>
      <c r="H133" s="266">
        <v>50000000</v>
      </c>
      <c r="I133" s="203" t="s">
        <v>299</v>
      </c>
      <c r="J133" s="281" t="s">
        <v>254</v>
      </c>
      <c r="K133" s="282">
        <v>0.7</v>
      </c>
      <c r="L133" s="249" t="s">
        <v>26</v>
      </c>
      <c r="M133" s="282">
        <v>0.3</v>
      </c>
      <c r="N133" s="249">
        <v>3</v>
      </c>
      <c r="O133" s="24" t="s">
        <v>300</v>
      </c>
      <c r="P133" s="5" t="s">
        <v>301</v>
      </c>
      <c r="Q133" s="252" t="s">
        <v>300</v>
      </c>
      <c r="R133" s="249" t="s">
        <v>28</v>
      </c>
      <c r="S133" s="280">
        <v>52681612.520000003</v>
      </c>
      <c r="T133" s="280">
        <v>52681612.520000003</v>
      </c>
      <c r="U133" s="249" t="s">
        <v>565</v>
      </c>
      <c r="V133" s="250">
        <v>43335</v>
      </c>
      <c r="W133" s="19"/>
    </row>
    <row r="134" spans="1:23" ht="45" x14ac:dyDescent="0.2">
      <c r="A134" s="249"/>
      <c r="B134" s="249"/>
      <c r="C134" s="250"/>
      <c r="D134" s="263"/>
      <c r="E134" s="207"/>
      <c r="F134" s="216"/>
      <c r="G134" s="222"/>
      <c r="H134" s="266"/>
      <c r="I134" s="204"/>
      <c r="J134" s="281"/>
      <c r="K134" s="282"/>
      <c r="L134" s="249"/>
      <c r="M134" s="282"/>
      <c r="N134" s="249"/>
      <c r="O134" s="24" t="s">
        <v>302</v>
      </c>
      <c r="P134" s="5" t="s">
        <v>303</v>
      </c>
      <c r="Q134" s="252"/>
      <c r="R134" s="249"/>
      <c r="S134" s="280"/>
      <c r="T134" s="280"/>
      <c r="U134" s="249"/>
      <c r="V134" s="249"/>
      <c r="W134" s="19"/>
    </row>
    <row r="135" spans="1:23" x14ac:dyDescent="0.2">
      <c r="A135" s="249"/>
      <c r="B135" s="249"/>
      <c r="C135" s="250"/>
      <c r="D135" s="263"/>
      <c r="E135" s="208"/>
      <c r="F135" s="217"/>
      <c r="G135" s="223"/>
      <c r="H135" s="266"/>
      <c r="I135" s="205"/>
      <c r="J135" s="281"/>
      <c r="K135" s="282"/>
      <c r="L135" s="249"/>
      <c r="M135" s="282"/>
      <c r="N135" s="249"/>
      <c r="O135" s="27" t="s">
        <v>304</v>
      </c>
      <c r="P135" s="5" t="s">
        <v>305</v>
      </c>
      <c r="Q135" s="252"/>
      <c r="R135" s="249"/>
      <c r="S135" s="280"/>
      <c r="T135" s="280"/>
      <c r="U135" s="249"/>
      <c r="V135" s="249"/>
      <c r="W135" s="19"/>
    </row>
    <row r="136" spans="1:23" ht="60" x14ac:dyDescent="0.2">
      <c r="A136" s="12" t="s">
        <v>232</v>
      </c>
      <c r="B136" s="12" t="s">
        <v>233</v>
      </c>
      <c r="C136" s="37">
        <v>43229</v>
      </c>
      <c r="D136" s="38">
        <v>0.41736111111111113</v>
      </c>
      <c r="E136" s="172" t="s">
        <v>234</v>
      </c>
      <c r="F136" s="186" t="s">
        <v>1144</v>
      </c>
      <c r="G136" s="170">
        <v>1</v>
      </c>
      <c r="H136" s="183">
        <v>6000000</v>
      </c>
      <c r="I136" s="12" t="s">
        <v>48</v>
      </c>
      <c r="J136" s="12" t="s">
        <v>253</v>
      </c>
      <c r="K136" s="34">
        <v>1</v>
      </c>
      <c r="L136" s="12" t="s">
        <v>26</v>
      </c>
      <c r="M136" s="12" t="s">
        <v>26</v>
      </c>
      <c r="N136" s="12">
        <v>1</v>
      </c>
      <c r="O136" s="4" t="s">
        <v>235</v>
      </c>
      <c r="P136" s="4" t="s">
        <v>236</v>
      </c>
      <c r="Q136" s="4" t="s">
        <v>235</v>
      </c>
      <c r="R136" s="12" t="s">
        <v>28</v>
      </c>
      <c r="S136" s="26">
        <v>5875000</v>
      </c>
      <c r="T136" s="168">
        <v>5875000</v>
      </c>
      <c r="U136" s="12" t="s">
        <v>239</v>
      </c>
      <c r="V136" s="45">
        <v>43304</v>
      </c>
      <c r="W136" s="19"/>
    </row>
    <row r="137" spans="1:23" ht="45" x14ac:dyDescent="0.2">
      <c r="A137" s="221" t="s">
        <v>306</v>
      </c>
      <c r="B137" s="221" t="s">
        <v>456</v>
      </c>
      <c r="C137" s="227">
        <v>43234</v>
      </c>
      <c r="D137" s="224">
        <v>0.41736111111111113</v>
      </c>
      <c r="E137" s="206" t="s">
        <v>308</v>
      </c>
      <c r="F137" s="215" t="s">
        <v>1144</v>
      </c>
      <c r="G137" s="221">
        <v>14</v>
      </c>
      <c r="H137" s="209">
        <v>75825800</v>
      </c>
      <c r="I137" s="221" t="s">
        <v>115</v>
      </c>
      <c r="J137" s="221" t="s">
        <v>253</v>
      </c>
      <c r="K137" s="338">
        <v>1</v>
      </c>
      <c r="L137" s="206" t="s">
        <v>26</v>
      </c>
      <c r="M137" s="206" t="s">
        <v>26</v>
      </c>
      <c r="N137" s="206">
        <v>11</v>
      </c>
      <c r="O137" s="51" t="s">
        <v>309</v>
      </c>
      <c r="P137" s="5" t="s">
        <v>310</v>
      </c>
      <c r="Q137" s="24" t="s">
        <v>311</v>
      </c>
      <c r="R137" s="12" t="s">
        <v>28</v>
      </c>
      <c r="S137" s="75">
        <v>64050</v>
      </c>
      <c r="T137" s="180">
        <f>S137*568.92</f>
        <v>36439326</v>
      </c>
      <c r="U137" s="12" t="s">
        <v>115</v>
      </c>
      <c r="V137" s="45">
        <v>40382</v>
      </c>
      <c r="W137" s="19"/>
    </row>
    <row r="138" spans="1:23" ht="60" customHeight="1" x14ac:dyDescent="0.2">
      <c r="A138" s="222"/>
      <c r="B138" s="222"/>
      <c r="C138" s="228"/>
      <c r="D138" s="225"/>
      <c r="E138" s="207"/>
      <c r="F138" s="216"/>
      <c r="G138" s="222"/>
      <c r="H138" s="210"/>
      <c r="I138" s="222"/>
      <c r="J138" s="222"/>
      <c r="K138" s="339"/>
      <c r="L138" s="207"/>
      <c r="M138" s="207"/>
      <c r="N138" s="207"/>
      <c r="O138" s="25" t="s">
        <v>311</v>
      </c>
      <c r="P138" s="5" t="s">
        <v>55</v>
      </c>
      <c r="Q138" s="341" t="s">
        <v>314</v>
      </c>
      <c r="R138" s="221" t="s">
        <v>28</v>
      </c>
      <c r="S138" s="243">
        <v>24837</v>
      </c>
      <c r="T138" s="355">
        <f>S138*568.92</f>
        <v>14130266.039999999</v>
      </c>
      <c r="U138" s="221" t="s">
        <v>115</v>
      </c>
      <c r="V138" s="250">
        <v>43321</v>
      </c>
      <c r="W138" s="19"/>
    </row>
    <row r="139" spans="1:23" x14ac:dyDescent="0.2">
      <c r="A139" s="222"/>
      <c r="B139" s="222"/>
      <c r="C139" s="228"/>
      <c r="D139" s="225"/>
      <c r="E139" s="207"/>
      <c r="F139" s="216"/>
      <c r="G139" s="222"/>
      <c r="H139" s="210"/>
      <c r="I139" s="222"/>
      <c r="J139" s="222"/>
      <c r="K139" s="339"/>
      <c r="L139" s="207"/>
      <c r="M139" s="207"/>
      <c r="N139" s="207"/>
      <c r="O139" s="20" t="s">
        <v>312</v>
      </c>
      <c r="P139" s="5" t="s">
        <v>313</v>
      </c>
      <c r="Q139" s="342"/>
      <c r="R139" s="223"/>
      <c r="S139" s="245"/>
      <c r="T139" s="357"/>
      <c r="U139" s="223"/>
      <c r="V139" s="249"/>
      <c r="W139" s="19"/>
    </row>
    <row r="140" spans="1:23" ht="45" x14ac:dyDescent="0.2">
      <c r="A140" s="222"/>
      <c r="B140" s="222"/>
      <c r="C140" s="228"/>
      <c r="D140" s="225"/>
      <c r="E140" s="207"/>
      <c r="F140" s="216"/>
      <c r="G140" s="222"/>
      <c r="H140" s="210"/>
      <c r="I140" s="222"/>
      <c r="J140" s="222"/>
      <c r="K140" s="339"/>
      <c r="L140" s="207"/>
      <c r="M140" s="207"/>
      <c r="N140" s="207"/>
      <c r="O140" s="25" t="s">
        <v>314</v>
      </c>
      <c r="P140" s="5" t="s">
        <v>315</v>
      </c>
      <c r="Q140" s="206" t="s">
        <v>288</v>
      </c>
      <c r="R140" s="221" t="s">
        <v>28</v>
      </c>
      <c r="S140" s="243">
        <v>684</v>
      </c>
      <c r="T140" s="355">
        <f>S140*568.92</f>
        <v>389141.27999999997</v>
      </c>
      <c r="U140" s="221" t="s">
        <v>115</v>
      </c>
      <c r="V140" s="250">
        <v>43292</v>
      </c>
      <c r="W140" s="19"/>
    </row>
    <row r="141" spans="1:23" x14ac:dyDescent="0.2">
      <c r="A141" s="222"/>
      <c r="B141" s="222"/>
      <c r="C141" s="228"/>
      <c r="D141" s="225"/>
      <c r="E141" s="207"/>
      <c r="F141" s="216"/>
      <c r="G141" s="222"/>
      <c r="H141" s="210"/>
      <c r="I141" s="222"/>
      <c r="J141" s="222"/>
      <c r="K141" s="339"/>
      <c r="L141" s="207"/>
      <c r="M141" s="207"/>
      <c r="N141" s="207"/>
      <c r="O141" s="25" t="s">
        <v>288</v>
      </c>
      <c r="P141" s="5" t="s">
        <v>289</v>
      </c>
      <c r="Q141" s="208"/>
      <c r="R141" s="223"/>
      <c r="S141" s="245"/>
      <c r="T141" s="357"/>
      <c r="U141" s="223"/>
      <c r="V141" s="249"/>
      <c r="W141" s="19"/>
    </row>
    <row r="142" spans="1:23" ht="30" customHeight="1" x14ac:dyDescent="0.2">
      <c r="A142" s="222"/>
      <c r="B142" s="222"/>
      <c r="C142" s="228"/>
      <c r="D142" s="225"/>
      <c r="E142" s="207"/>
      <c r="F142" s="216"/>
      <c r="G142" s="222"/>
      <c r="H142" s="210"/>
      <c r="I142" s="222"/>
      <c r="J142" s="222"/>
      <c r="K142" s="339"/>
      <c r="L142" s="207"/>
      <c r="M142" s="207"/>
      <c r="N142" s="207"/>
      <c r="O142" s="51" t="s">
        <v>316</v>
      </c>
      <c r="P142" s="5" t="s">
        <v>317</v>
      </c>
      <c r="Q142" s="206" t="s">
        <v>318</v>
      </c>
      <c r="R142" s="221" t="s">
        <v>28</v>
      </c>
      <c r="S142" s="209">
        <v>1536000</v>
      </c>
      <c r="T142" s="209">
        <v>1536000</v>
      </c>
      <c r="U142" s="221" t="s">
        <v>557</v>
      </c>
      <c r="V142" s="250">
        <v>43292</v>
      </c>
      <c r="W142" s="19"/>
    </row>
    <row r="143" spans="1:23" ht="30" x14ac:dyDescent="0.2">
      <c r="A143" s="222"/>
      <c r="B143" s="222"/>
      <c r="C143" s="228"/>
      <c r="D143" s="225"/>
      <c r="E143" s="207"/>
      <c r="F143" s="216"/>
      <c r="G143" s="222"/>
      <c r="H143" s="210"/>
      <c r="I143" s="222"/>
      <c r="J143" s="222"/>
      <c r="K143" s="339"/>
      <c r="L143" s="207"/>
      <c r="M143" s="207"/>
      <c r="N143" s="207"/>
      <c r="O143" s="25" t="s">
        <v>318</v>
      </c>
      <c r="P143" s="5" t="s">
        <v>319</v>
      </c>
      <c r="Q143" s="208"/>
      <c r="R143" s="223"/>
      <c r="S143" s="211"/>
      <c r="T143" s="211"/>
      <c r="U143" s="223"/>
      <c r="V143" s="249"/>
      <c r="W143" s="19"/>
    </row>
    <row r="144" spans="1:23" ht="30" customHeight="1" x14ac:dyDescent="0.2">
      <c r="A144" s="222"/>
      <c r="B144" s="222"/>
      <c r="C144" s="228"/>
      <c r="D144" s="225"/>
      <c r="E144" s="207"/>
      <c r="F144" s="216"/>
      <c r="G144" s="222"/>
      <c r="H144" s="210"/>
      <c r="I144" s="222"/>
      <c r="J144" s="222"/>
      <c r="K144" s="339"/>
      <c r="L144" s="207"/>
      <c r="M144" s="207"/>
      <c r="N144" s="207"/>
      <c r="O144" s="25" t="s">
        <v>320</v>
      </c>
      <c r="P144" s="5" t="s">
        <v>321</v>
      </c>
      <c r="Q144" s="206" t="s">
        <v>316</v>
      </c>
      <c r="R144" s="221" t="s">
        <v>28</v>
      </c>
      <c r="S144" s="209">
        <v>3030975</v>
      </c>
      <c r="T144" s="209">
        <v>3030975</v>
      </c>
      <c r="U144" s="221" t="s">
        <v>566</v>
      </c>
      <c r="V144" s="250">
        <v>43300</v>
      </c>
      <c r="W144" s="19"/>
    </row>
    <row r="145" spans="1:23" ht="30" x14ac:dyDescent="0.2">
      <c r="A145" s="222"/>
      <c r="B145" s="222"/>
      <c r="C145" s="228"/>
      <c r="D145" s="225"/>
      <c r="E145" s="207"/>
      <c r="F145" s="216"/>
      <c r="G145" s="222"/>
      <c r="H145" s="210"/>
      <c r="I145" s="222"/>
      <c r="J145" s="222"/>
      <c r="K145" s="339"/>
      <c r="L145" s="207"/>
      <c r="M145" s="207"/>
      <c r="N145" s="207"/>
      <c r="O145" s="25" t="s">
        <v>322</v>
      </c>
      <c r="P145" s="5" t="s">
        <v>323</v>
      </c>
      <c r="Q145" s="208"/>
      <c r="R145" s="223"/>
      <c r="S145" s="211"/>
      <c r="T145" s="211"/>
      <c r="U145" s="223"/>
      <c r="V145" s="249"/>
      <c r="W145" s="19"/>
    </row>
    <row r="146" spans="1:23" ht="45" x14ac:dyDescent="0.2">
      <c r="A146" s="222"/>
      <c r="B146" s="222"/>
      <c r="C146" s="228"/>
      <c r="D146" s="225"/>
      <c r="E146" s="207"/>
      <c r="F146" s="216"/>
      <c r="G146" s="222"/>
      <c r="H146" s="210"/>
      <c r="I146" s="222"/>
      <c r="J146" s="222"/>
      <c r="K146" s="339"/>
      <c r="L146" s="207"/>
      <c r="M146" s="207"/>
      <c r="N146" s="207"/>
      <c r="O146" s="25" t="s">
        <v>324</v>
      </c>
      <c r="P146" s="5" t="s">
        <v>212</v>
      </c>
      <c r="Q146" s="46" t="s">
        <v>286</v>
      </c>
      <c r="R146" s="48" t="s">
        <v>28</v>
      </c>
      <c r="S146" s="75">
        <v>5491</v>
      </c>
      <c r="T146" s="180">
        <f>S146*568.92</f>
        <v>3123939.7199999997</v>
      </c>
      <c r="U146" s="12" t="s">
        <v>567</v>
      </c>
      <c r="V146" s="45">
        <v>43292</v>
      </c>
      <c r="W146" s="19"/>
    </row>
    <row r="147" spans="1:23" ht="30" x14ac:dyDescent="0.2">
      <c r="A147" s="222"/>
      <c r="B147" s="222"/>
      <c r="C147" s="228"/>
      <c r="D147" s="225"/>
      <c r="E147" s="207"/>
      <c r="F147" s="216"/>
      <c r="G147" s="222"/>
      <c r="H147" s="210"/>
      <c r="I147" s="222"/>
      <c r="J147" s="222"/>
      <c r="K147" s="339"/>
      <c r="L147" s="207"/>
      <c r="M147" s="207"/>
      <c r="N147" s="207"/>
      <c r="O147" s="25" t="s">
        <v>325</v>
      </c>
      <c r="P147" s="5" t="s">
        <v>326</v>
      </c>
      <c r="Q147" s="298" t="s">
        <v>312</v>
      </c>
      <c r="R147" s="221" t="s">
        <v>28</v>
      </c>
      <c r="S147" s="243">
        <v>4345.68</v>
      </c>
      <c r="T147" s="355">
        <f>S147*568.92</f>
        <v>2472344.2656</v>
      </c>
      <c r="U147" s="221" t="s">
        <v>115</v>
      </c>
      <c r="V147" s="250">
        <v>43292</v>
      </c>
      <c r="W147" s="19"/>
    </row>
    <row r="148" spans="1:23" x14ac:dyDescent="0.2">
      <c r="A148" s="223"/>
      <c r="B148" s="223"/>
      <c r="C148" s="229"/>
      <c r="D148" s="226"/>
      <c r="E148" s="208"/>
      <c r="F148" s="217"/>
      <c r="G148" s="223"/>
      <c r="H148" s="211"/>
      <c r="I148" s="223"/>
      <c r="J148" s="223"/>
      <c r="K148" s="340"/>
      <c r="L148" s="208"/>
      <c r="M148" s="208"/>
      <c r="N148" s="208"/>
      <c r="O148" s="25" t="s">
        <v>286</v>
      </c>
      <c r="P148" s="50" t="s">
        <v>210</v>
      </c>
      <c r="Q148" s="299"/>
      <c r="R148" s="223"/>
      <c r="S148" s="245"/>
      <c r="T148" s="357"/>
      <c r="U148" s="223"/>
      <c r="V148" s="249"/>
      <c r="W148" s="19"/>
    </row>
    <row r="149" spans="1:23" ht="27" customHeight="1" x14ac:dyDescent="0.2">
      <c r="A149" s="249" t="s">
        <v>307</v>
      </c>
      <c r="B149" s="249" t="s">
        <v>457</v>
      </c>
      <c r="C149" s="250">
        <v>43245</v>
      </c>
      <c r="D149" s="251">
        <v>0.45902777777777781</v>
      </c>
      <c r="E149" s="206" t="s">
        <v>327</v>
      </c>
      <c r="F149" s="215" t="s">
        <v>1144</v>
      </c>
      <c r="G149" s="221">
        <v>3</v>
      </c>
      <c r="H149" s="266">
        <v>19965000</v>
      </c>
      <c r="I149" s="249" t="s">
        <v>328</v>
      </c>
      <c r="J149" s="249" t="s">
        <v>254</v>
      </c>
      <c r="K149" s="282">
        <v>1</v>
      </c>
      <c r="L149" s="249" t="s">
        <v>26</v>
      </c>
      <c r="M149" s="249" t="s">
        <v>26</v>
      </c>
      <c r="N149" s="249">
        <v>4</v>
      </c>
      <c r="O149" s="24" t="s">
        <v>329</v>
      </c>
      <c r="P149" s="5" t="s">
        <v>330</v>
      </c>
      <c r="Q149" s="4" t="s">
        <v>26</v>
      </c>
      <c r="R149" s="12" t="s">
        <v>28</v>
      </c>
      <c r="S149" s="26" t="s">
        <v>26</v>
      </c>
      <c r="T149" s="168">
        <v>0</v>
      </c>
      <c r="U149" s="12" t="s">
        <v>26</v>
      </c>
      <c r="V149" s="249" t="s">
        <v>509</v>
      </c>
      <c r="W149" s="19"/>
    </row>
    <row r="150" spans="1:23" x14ac:dyDescent="0.2">
      <c r="A150" s="249"/>
      <c r="B150" s="249"/>
      <c r="C150" s="250"/>
      <c r="D150" s="251"/>
      <c r="E150" s="207"/>
      <c r="F150" s="216"/>
      <c r="G150" s="222"/>
      <c r="H150" s="266"/>
      <c r="I150" s="249"/>
      <c r="J150" s="249"/>
      <c r="K150" s="282"/>
      <c r="L150" s="249"/>
      <c r="M150" s="249"/>
      <c r="N150" s="249"/>
      <c r="O150" s="27" t="s">
        <v>331</v>
      </c>
      <c r="P150" s="5" t="s">
        <v>332</v>
      </c>
      <c r="Q150" s="46" t="s">
        <v>26</v>
      </c>
      <c r="R150" s="12" t="s">
        <v>28</v>
      </c>
      <c r="S150" s="49" t="s">
        <v>26</v>
      </c>
      <c r="T150" s="168">
        <v>0</v>
      </c>
      <c r="U150" s="48" t="s">
        <v>26</v>
      </c>
      <c r="V150" s="249"/>
      <c r="W150" s="19"/>
    </row>
    <row r="151" spans="1:23" ht="45" x14ac:dyDescent="0.2">
      <c r="A151" s="249"/>
      <c r="B151" s="249"/>
      <c r="C151" s="250"/>
      <c r="D151" s="251"/>
      <c r="E151" s="207"/>
      <c r="F151" s="216"/>
      <c r="G151" s="222"/>
      <c r="H151" s="266"/>
      <c r="I151" s="249"/>
      <c r="J151" s="249"/>
      <c r="K151" s="282"/>
      <c r="L151" s="249"/>
      <c r="M151" s="249"/>
      <c r="N151" s="249"/>
      <c r="O151" s="24" t="s">
        <v>333</v>
      </c>
      <c r="P151" s="5" t="s">
        <v>123</v>
      </c>
      <c r="Q151" s="46" t="s">
        <v>26</v>
      </c>
      <c r="R151" s="12" t="s">
        <v>28</v>
      </c>
      <c r="S151" s="49" t="s">
        <v>26</v>
      </c>
      <c r="T151" s="168">
        <v>0</v>
      </c>
      <c r="U151" s="48" t="s">
        <v>26</v>
      </c>
      <c r="V151" s="249"/>
      <c r="W151" s="19"/>
    </row>
    <row r="152" spans="1:23" ht="30" x14ac:dyDescent="0.2">
      <c r="A152" s="249"/>
      <c r="B152" s="249"/>
      <c r="C152" s="250"/>
      <c r="D152" s="251"/>
      <c r="E152" s="208"/>
      <c r="F152" s="217"/>
      <c r="G152" s="223"/>
      <c r="H152" s="266"/>
      <c r="I152" s="249"/>
      <c r="J152" s="249"/>
      <c r="K152" s="282"/>
      <c r="L152" s="249"/>
      <c r="M152" s="249"/>
      <c r="N152" s="249"/>
      <c r="O152" s="24" t="s">
        <v>334</v>
      </c>
      <c r="P152" s="5" t="s">
        <v>335</v>
      </c>
      <c r="Q152" s="46" t="s">
        <v>26</v>
      </c>
      <c r="R152" s="12" t="s">
        <v>28</v>
      </c>
      <c r="S152" s="49" t="s">
        <v>26</v>
      </c>
      <c r="T152" s="168">
        <v>0</v>
      </c>
      <c r="U152" s="48" t="s">
        <v>26</v>
      </c>
      <c r="V152" s="249"/>
      <c r="W152" s="19"/>
    </row>
    <row r="153" spans="1:23" ht="45.75" customHeight="1" x14ac:dyDescent="0.2">
      <c r="A153" s="249" t="s">
        <v>237</v>
      </c>
      <c r="B153" s="249" t="s">
        <v>238</v>
      </c>
      <c r="C153" s="250">
        <v>43243</v>
      </c>
      <c r="D153" s="251">
        <v>0.41736111111111113</v>
      </c>
      <c r="E153" s="206" t="s">
        <v>240</v>
      </c>
      <c r="F153" s="215" t="s">
        <v>1144</v>
      </c>
      <c r="G153" s="221">
        <v>4</v>
      </c>
      <c r="H153" s="266">
        <v>13129000</v>
      </c>
      <c r="I153" s="249" t="s">
        <v>241</v>
      </c>
      <c r="J153" s="249" t="s">
        <v>254</v>
      </c>
      <c r="K153" s="282">
        <v>1</v>
      </c>
      <c r="L153" s="249" t="s">
        <v>26</v>
      </c>
      <c r="M153" s="249" t="s">
        <v>26</v>
      </c>
      <c r="N153" s="249">
        <v>2</v>
      </c>
      <c r="O153" s="25" t="s">
        <v>54</v>
      </c>
      <c r="P153" s="2" t="s">
        <v>55</v>
      </c>
      <c r="Q153" s="281" t="s">
        <v>54</v>
      </c>
      <c r="R153" s="249" t="s">
        <v>28</v>
      </c>
      <c r="S153" s="295" t="s">
        <v>1142</v>
      </c>
      <c r="T153" s="355">
        <v>11497793.689999999</v>
      </c>
      <c r="U153" s="249" t="s">
        <v>239</v>
      </c>
      <c r="V153" s="250">
        <v>43313</v>
      </c>
      <c r="W153" s="19"/>
    </row>
    <row r="154" spans="1:23" ht="30" x14ac:dyDescent="0.2">
      <c r="A154" s="249"/>
      <c r="B154" s="249"/>
      <c r="C154" s="250"/>
      <c r="D154" s="251"/>
      <c r="E154" s="208"/>
      <c r="F154" s="217"/>
      <c r="G154" s="223"/>
      <c r="H154" s="266"/>
      <c r="I154" s="249"/>
      <c r="J154" s="249"/>
      <c r="K154" s="282"/>
      <c r="L154" s="249"/>
      <c r="M154" s="249"/>
      <c r="N154" s="249"/>
      <c r="O154" s="25" t="s">
        <v>242</v>
      </c>
      <c r="P154" s="2" t="s">
        <v>243</v>
      </c>
      <c r="Q154" s="281"/>
      <c r="R154" s="249"/>
      <c r="S154" s="295"/>
      <c r="T154" s="357"/>
      <c r="U154" s="249"/>
      <c r="V154" s="249"/>
      <c r="W154" s="19"/>
    </row>
    <row r="155" spans="1:23" ht="30" x14ac:dyDescent="0.2">
      <c r="A155" s="249" t="s">
        <v>336</v>
      </c>
      <c r="B155" s="249" t="s">
        <v>458</v>
      </c>
      <c r="C155" s="250">
        <v>43248</v>
      </c>
      <c r="D155" s="251">
        <v>0.41736111111111113</v>
      </c>
      <c r="E155" s="206" t="s">
        <v>338</v>
      </c>
      <c r="F155" s="215" t="s">
        <v>1144</v>
      </c>
      <c r="G155" s="221">
        <v>8</v>
      </c>
      <c r="H155" s="266">
        <v>48948825</v>
      </c>
      <c r="I155" s="249" t="s">
        <v>115</v>
      </c>
      <c r="J155" s="249" t="s">
        <v>254</v>
      </c>
      <c r="K155" s="294">
        <v>1</v>
      </c>
      <c r="L155" s="249" t="s">
        <v>26</v>
      </c>
      <c r="M155" s="249" t="s">
        <v>26</v>
      </c>
      <c r="N155" s="249">
        <v>16</v>
      </c>
      <c r="O155" s="24" t="s">
        <v>339</v>
      </c>
      <c r="P155" s="5" t="s">
        <v>340</v>
      </c>
      <c r="Q155" s="203" t="s">
        <v>339</v>
      </c>
      <c r="R155" s="249" t="s">
        <v>28</v>
      </c>
      <c r="S155" s="269">
        <v>3580</v>
      </c>
      <c r="T155" s="209">
        <f>S155*567.91</f>
        <v>2033117.7999999998</v>
      </c>
      <c r="U155" s="221" t="s">
        <v>115</v>
      </c>
      <c r="V155" s="250">
        <v>43325</v>
      </c>
      <c r="W155" s="19"/>
    </row>
    <row r="156" spans="1:23" x14ac:dyDescent="0.2">
      <c r="A156" s="249"/>
      <c r="B156" s="249"/>
      <c r="C156" s="250"/>
      <c r="D156" s="251"/>
      <c r="E156" s="207"/>
      <c r="F156" s="216"/>
      <c r="G156" s="222"/>
      <c r="H156" s="266"/>
      <c r="I156" s="249"/>
      <c r="J156" s="249"/>
      <c r="K156" s="294"/>
      <c r="L156" s="249"/>
      <c r="M156" s="249"/>
      <c r="N156" s="249"/>
      <c r="O156" s="27" t="s">
        <v>341</v>
      </c>
      <c r="P156" s="5" t="s">
        <v>342</v>
      </c>
      <c r="Q156" s="205"/>
      <c r="R156" s="249"/>
      <c r="S156" s="271"/>
      <c r="T156" s="211"/>
      <c r="U156" s="223"/>
      <c r="V156" s="249"/>
      <c r="W156" s="19"/>
    </row>
    <row r="157" spans="1:23" ht="30" x14ac:dyDescent="0.2">
      <c r="A157" s="249"/>
      <c r="B157" s="249"/>
      <c r="C157" s="250"/>
      <c r="D157" s="251"/>
      <c r="E157" s="207"/>
      <c r="F157" s="216"/>
      <c r="G157" s="222"/>
      <c r="H157" s="266"/>
      <c r="I157" s="249"/>
      <c r="J157" s="249"/>
      <c r="K157" s="294"/>
      <c r="L157" s="249"/>
      <c r="M157" s="249"/>
      <c r="N157" s="249"/>
      <c r="O157" s="25" t="s">
        <v>54</v>
      </c>
      <c r="P157" s="2" t="s">
        <v>55</v>
      </c>
      <c r="Q157" s="206" t="s">
        <v>341</v>
      </c>
      <c r="R157" s="249" t="s">
        <v>28</v>
      </c>
      <c r="S157" s="269">
        <v>11869.72</v>
      </c>
      <c r="T157" s="209">
        <f>S157*567.91</f>
        <v>6740932.6851999993</v>
      </c>
      <c r="U157" s="221" t="s">
        <v>115</v>
      </c>
      <c r="V157" s="250">
        <v>43308</v>
      </c>
      <c r="W157" s="19"/>
    </row>
    <row r="158" spans="1:23" x14ac:dyDescent="0.2">
      <c r="A158" s="249"/>
      <c r="B158" s="249"/>
      <c r="C158" s="250"/>
      <c r="D158" s="251"/>
      <c r="E158" s="207"/>
      <c r="F158" s="216"/>
      <c r="G158" s="222"/>
      <c r="H158" s="266"/>
      <c r="I158" s="249"/>
      <c r="J158" s="249"/>
      <c r="K158" s="294"/>
      <c r="L158" s="249"/>
      <c r="M158" s="249"/>
      <c r="N158" s="249"/>
      <c r="O158" s="27" t="s">
        <v>309</v>
      </c>
      <c r="P158" s="5" t="s">
        <v>310</v>
      </c>
      <c r="Q158" s="208"/>
      <c r="R158" s="249"/>
      <c r="S158" s="271"/>
      <c r="T158" s="211"/>
      <c r="U158" s="223"/>
      <c r="V158" s="249"/>
      <c r="W158" s="19"/>
    </row>
    <row r="159" spans="1:23" ht="45" customHeight="1" x14ac:dyDescent="0.2">
      <c r="A159" s="249"/>
      <c r="B159" s="249"/>
      <c r="C159" s="250"/>
      <c r="D159" s="251"/>
      <c r="E159" s="207"/>
      <c r="F159" s="216"/>
      <c r="G159" s="222"/>
      <c r="H159" s="266"/>
      <c r="I159" s="249"/>
      <c r="J159" s="249"/>
      <c r="K159" s="294"/>
      <c r="L159" s="249"/>
      <c r="M159" s="249"/>
      <c r="N159" s="249"/>
      <c r="O159" s="24" t="s">
        <v>343</v>
      </c>
      <c r="P159" s="5" t="s">
        <v>344</v>
      </c>
      <c r="Q159" s="203" t="s">
        <v>54</v>
      </c>
      <c r="R159" s="249" t="s">
        <v>28</v>
      </c>
      <c r="S159" s="269">
        <v>10560</v>
      </c>
      <c r="T159" s="209">
        <f>S159*567.91</f>
        <v>5997129.5999999996</v>
      </c>
      <c r="U159" s="221" t="s">
        <v>115</v>
      </c>
      <c r="V159" s="250">
        <v>43300</v>
      </c>
      <c r="W159" s="19"/>
    </row>
    <row r="160" spans="1:23" ht="30" x14ac:dyDescent="0.2">
      <c r="A160" s="249"/>
      <c r="B160" s="249"/>
      <c r="C160" s="250"/>
      <c r="D160" s="251"/>
      <c r="E160" s="207"/>
      <c r="F160" s="216"/>
      <c r="G160" s="222"/>
      <c r="H160" s="266"/>
      <c r="I160" s="249"/>
      <c r="J160" s="249"/>
      <c r="K160" s="294"/>
      <c r="L160" s="249"/>
      <c r="M160" s="249"/>
      <c r="N160" s="249"/>
      <c r="O160" s="24" t="s">
        <v>345</v>
      </c>
      <c r="P160" s="5" t="s">
        <v>346</v>
      </c>
      <c r="Q160" s="205"/>
      <c r="R160" s="249"/>
      <c r="S160" s="271"/>
      <c r="T160" s="211"/>
      <c r="U160" s="223"/>
      <c r="V160" s="249"/>
      <c r="W160" s="19"/>
    </row>
    <row r="161" spans="1:23" ht="45" customHeight="1" x14ac:dyDescent="0.2">
      <c r="A161" s="249"/>
      <c r="B161" s="249"/>
      <c r="C161" s="250"/>
      <c r="D161" s="251"/>
      <c r="E161" s="207"/>
      <c r="F161" s="216"/>
      <c r="G161" s="222"/>
      <c r="H161" s="266"/>
      <c r="I161" s="249"/>
      <c r="J161" s="249"/>
      <c r="K161" s="294"/>
      <c r="L161" s="249"/>
      <c r="M161" s="249"/>
      <c r="N161" s="249"/>
      <c r="O161" s="77" t="s">
        <v>347</v>
      </c>
      <c r="P161" s="5" t="s">
        <v>348</v>
      </c>
      <c r="Q161" s="206" t="s">
        <v>345</v>
      </c>
      <c r="R161" s="249" t="s">
        <v>28</v>
      </c>
      <c r="S161" s="269">
        <v>27990</v>
      </c>
      <c r="T161" s="209">
        <f>S161*567.91</f>
        <v>15895800.899999999</v>
      </c>
      <c r="U161" s="221" t="s">
        <v>115</v>
      </c>
      <c r="V161" s="250">
        <v>43304</v>
      </c>
      <c r="W161" s="19"/>
    </row>
    <row r="162" spans="1:23" ht="45" x14ac:dyDescent="0.2">
      <c r="A162" s="249"/>
      <c r="B162" s="249"/>
      <c r="C162" s="250"/>
      <c r="D162" s="251"/>
      <c r="E162" s="207"/>
      <c r="F162" s="216"/>
      <c r="G162" s="222"/>
      <c r="H162" s="266"/>
      <c r="I162" s="249"/>
      <c r="J162" s="249"/>
      <c r="K162" s="294"/>
      <c r="L162" s="249"/>
      <c r="M162" s="249"/>
      <c r="N162" s="249"/>
      <c r="O162" s="24" t="s">
        <v>349</v>
      </c>
      <c r="P162" s="5" t="s">
        <v>350</v>
      </c>
      <c r="Q162" s="208"/>
      <c r="R162" s="249"/>
      <c r="S162" s="271"/>
      <c r="T162" s="211"/>
      <c r="U162" s="223"/>
      <c r="V162" s="249"/>
      <c r="W162" s="19"/>
    </row>
    <row r="163" spans="1:23" ht="60" customHeight="1" x14ac:dyDescent="0.2">
      <c r="A163" s="249"/>
      <c r="B163" s="249"/>
      <c r="C163" s="250"/>
      <c r="D163" s="251"/>
      <c r="E163" s="207"/>
      <c r="F163" s="216"/>
      <c r="G163" s="222"/>
      <c r="H163" s="266"/>
      <c r="I163" s="249"/>
      <c r="J163" s="249"/>
      <c r="K163" s="294"/>
      <c r="L163" s="249"/>
      <c r="M163" s="249"/>
      <c r="N163" s="249"/>
      <c r="O163" s="24" t="s">
        <v>351</v>
      </c>
      <c r="P163" s="5" t="s">
        <v>352</v>
      </c>
      <c r="Q163" s="206" t="s">
        <v>345</v>
      </c>
      <c r="R163" s="221" t="s">
        <v>28</v>
      </c>
      <c r="S163" s="276">
        <v>34570</v>
      </c>
      <c r="T163" s="345">
        <f>S163*567.91</f>
        <v>19632648.699999999</v>
      </c>
      <c r="U163" s="221" t="s">
        <v>115</v>
      </c>
      <c r="V163" s="250">
        <v>43357</v>
      </c>
      <c r="W163" s="19"/>
    </row>
    <row r="164" spans="1:23" ht="30" x14ac:dyDescent="0.2">
      <c r="A164" s="249"/>
      <c r="B164" s="249"/>
      <c r="C164" s="250"/>
      <c r="D164" s="251"/>
      <c r="E164" s="207"/>
      <c r="F164" s="216"/>
      <c r="G164" s="222"/>
      <c r="H164" s="266"/>
      <c r="I164" s="249"/>
      <c r="J164" s="249"/>
      <c r="K164" s="294"/>
      <c r="L164" s="249"/>
      <c r="M164" s="249"/>
      <c r="N164" s="249"/>
      <c r="O164" s="24" t="s">
        <v>568</v>
      </c>
      <c r="P164" s="5" t="s">
        <v>353</v>
      </c>
      <c r="Q164" s="207"/>
      <c r="R164" s="222"/>
      <c r="S164" s="277"/>
      <c r="T164" s="346"/>
      <c r="U164" s="222"/>
      <c r="V164" s="249"/>
      <c r="W164" s="19"/>
    </row>
    <row r="165" spans="1:23" ht="45" x14ac:dyDescent="0.2">
      <c r="A165" s="249"/>
      <c r="B165" s="249"/>
      <c r="C165" s="250"/>
      <c r="D165" s="251"/>
      <c r="E165" s="207"/>
      <c r="F165" s="216"/>
      <c r="G165" s="222"/>
      <c r="H165" s="266"/>
      <c r="I165" s="249"/>
      <c r="J165" s="249"/>
      <c r="K165" s="294"/>
      <c r="L165" s="249"/>
      <c r="M165" s="249"/>
      <c r="N165" s="249"/>
      <c r="O165" s="24" t="s">
        <v>354</v>
      </c>
      <c r="P165" s="5" t="s">
        <v>355</v>
      </c>
      <c r="Q165" s="208"/>
      <c r="R165" s="223"/>
      <c r="S165" s="278"/>
      <c r="T165" s="347"/>
      <c r="U165" s="223"/>
      <c r="V165" s="249"/>
      <c r="W165" s="19"/>
    </row>
    <row r="166" spans="1:23" ht="45" customHeight="1" x14ac:dyDescent="0.2">
      <c r="A166" s="249"/>
      <c r="B166" s="249"/>
      <c r="C166" s="250"/>
      <c r="D166" s="251"/>
      <c r="E166" s="207"/>
      <c r="F166" s="216"/>
      <c r="G166" s="222"/>
      <c r="H166" s="266"/>
      <c r="I166" s="249"/>
      <c r="J166" s="249"/>
      <c r="K166" s="294"/>
      <c r="L166" s="249"/>
      <c r="M166" s="249"/>
      <c r="N166" s="249"/>
      <c r="O166" s="24" t="s">
        <v>356</v>
      </c>
      <c r="P166" s="5" t="s">
        <v>357</v>
      </c>
      <c r="Q166" s="206" t="s">
        <v>568</v>
      </c>
      <c r="R166" s="221" t="s">
        <v>28</v>
      </c>
      <c r="S166" s="269">
        <v>7875</v>
      </c>
      <c r="T166" s="209">
        <f>S166*567.91</f>
        <v>4472291.25</v>
      </c>
      <c r="U166" s="221" t="s">
        <v>115</v>
      </c>
      <c r="V166" s="250">
        <v>43300</v>
      </c>
      <c r="W166" s="19"/>
    </row>
    <row r="167" spans="1:23" ht="30" x14ac:dyDescent="0.2">
      <c r="A167" s="249"/>
      <c r="B167" s="249"/>
      <c r="C167" s="250"/>
      <c r="D167" s="251"/>
      <c r="E167" s="207"/>
      <c r="F167" s="216"/>
      <c r="G167" s="222"/>
      <c r="H167" s="266"/>
      <c r="I167" s="249"/>
      <c r="J167" s="249"/>
      <c r="K167" s="294"/>
      <c r="L167" s="249"/>
      <c r="M167" s="249"/>
      <c r="N167" s="249"/>
      <c r="O167" s="24" t="s">
        <v>358</v>
      </c>
      <c r="P167" s="5" t="s">
        <v>206</v>
      </c>
      <c r="Q167" s="207"/>
      <c r="R167" s="222"/>
      <c r="S167" s="270"/>
      <c r="T167" s="210"/>
      <c r="U167" s="222"/>
      <c r="V167" s="249"/>
      <c r="W167" s="19"/>
    </row>
    <row r="168" spans="1:23" x14ac:dyDescent="0.2">
      <c r="A168" s="249"/>
      <c r="B168" s="249"/>
      <c r="C168" s="250"/>
      <c r="D168" s="251"/>
      <c r="E168" s="207"/>
      <c r="F168" s="216"/>
      <c r="G168" s="222"/>
      <c r="H168" s="266"/>
      <c r="I168" s="249"/>
      <c r="J168" s="249"/>
      <c r="K168" s="294"/>
      <c r="L168" s="249"/>
      <c r="M168" s="249"/>
      <c r="N168" s="249"/>
      <c r="O168" s="27" t="s">
        <v>341</v>
      </c>
      <c r="P168" s="5" t="s">
        <v>342</v>
      </c>
      <c r="Q168" s="208"/>
      <c r="R168" s="223"/>
      <c r="S168" s="271"/>
      <c r="T168" s="211"/>
      <c r="U168" s="223"/>
      <c r="V168" s="249"/>
      <c r="W168" s="19"/>
    </row>
    <row r="169" spans="1:23" ht="30" customHeight="1" x14ac:dyDescent="0.2">
      <c r="A169" s="249"/>
      <c r="B169" s="249"/>
      <c r="C169" s="250"/>
      <c r="D169" s="251"/>
      <c r="E169" s="207"/>
      <c r="F169" s="216"/>
      <c r="G169" s="222"/>
      <c r="H169" s="266"/>
      <c r="I169" s="249"/>
      <c r="J169" s="249"/>
      <c r="K169" s="294"/>
      <c r="L169" s="249"/>
      <c r="M169" s="249"/>
      <c r="N169" s="249"/>
      <c r="O169" s="25" t="s">
        <v>286</v>
      </c>
      <c r="P169" s="2" t="s">
        <v>210</v>
      </c>
      <c r="Q169" s="206" t="s">
        <v>356</v>
      </c>
      <c r="R169" s="249" t="s">
        <v>28</v>
      </c>
      <c r="S169" s="209">
        <v>1059500</v>
      </c>
      <c r="T169" s="209">
        <v>1059500</v>
      </c>
      <c r="U169" s="348" t="s">
        <v>115</v>
      </c>
      <c r="V169" s="250">
        <v>43304</v>
      </c>
      <c r="W169" s="19"/>
    </row>
    <row r="170" spans="1:23" x14ac:dyDescent="0.2">
      <c r="A170" s="249"/>
      <c r="B170" s="249"/>
      <c r="C170" s="250"/>
      <c r="D170" s="251"/>
      <c r="E170" s="208"/>
      <c r="F170" s="217"/>
      <c r="G170" s="223"/>
      <c r="H170" s="266"/>
      <c r="I170" s="249"/>
      <c r="J170" s="249"/>
      <c r="K170" s="294"/>
      <c r="L170" s="249"/>
      <c r="M170" s="249"/>
      <c r="N170" s="249"/>
      <c r="O170" s="27" t="s">
        <v>359</v>
      </c>
      <c r="P170" s="5" t="s">
        <v>360</v>
      </c>
      <c r="Q170" s="208"/>
      <c r="R170" s="249"/>
      <c r="S170" s="211"/>
      <c r="T170" s="211"/>
      <c r="U170" s="349"/>
      <c r="V170" s="249"/>
      <c r="W170" s="19"/>
    </row>
    <row r="171" spans="1:23" ht="30" customHeight="1" x14ac:dyDescent="0.2">
      <c r="A171" s="249" t="s">
        <v>337</v>
      </c>
      <c r="B171" s="249" t="s">
        <v>361</v>
      </c>
      <c r="C171" s="250">
        <v>43245</v>
      </c>
      <c r="D171" s="251">
        <v>0.41736111111111113</v>
      </c>
      <c r="E171" s="206" t="s">
        <v>362</v>
      </c>
      <c r="F171" s="215" t="s">
        <v>1144</v>
      </c>
      <c r="G171" s="221">
        <v>1</v>
      </c>
      <c r="H171" s="266">
        <v>18500000</v>
      </c>
      <c r="I171" s="252" t="s">
        <v>363</v>
      </c>
      <c r="J171" s="249" t="s">
        <v>253</v>
      </c>
      <c r="K171" s="282">
        <v>1</v>
      </c>
      <c r="L171" s="249" t="s">
        <v>26</v>
      </c>
      <c r="M171" s="249" t="s">
        <v>26</v>
      </c>
      <c r="N171" s="249">
        <v>2</v>
      </c>
      <c r="O171" s="27" t="s">
        <v>364</v>
      </c>
      <c r="P171" s="5" t="s">
        <v>365</v>
      </c>
      <c r="Q171" s="252" t="s">
        <v>364</v>
      </c>
      <c r="R171" s="249" t="s">
        <v>28</v>
      </c>
      <c r="S171" s="280">
        <v>18500000</v>
      </c>
      <c r="T171" s="280">
        <v>18500000</v>
      </c>
      <c r="U171" s="249" t="s">
        <v>222</v>
      </c>
      <c r="V171" s="250">
        <v>43304</v>
      </c>
      <c r="W171" s="19"/>
    </row>
    <row r="172" spans="1:23" ht="30" x14ac:dyDescent="0.2">
      <c r="A172" s="249"/>
      <c r="B172" s="249"/>
      <c r="C172" s="250"/>
      <c r="D172" s="251"/>
      <c r="E172" s="208"/>
      <c r="F172" s="217"/>
      <c r="G172" s="223"/>
      <c r="H172" s="266"/>
      <c r="I172" s="252"/>
      <c r="J172" s="249"/>
      <c r="K172" s="282"/>
      <c r="L172" s="249"/>
      <c r="M172" s="249"/>
      <c r="N172" s="249"/>
      <c r="O172" s="24" t="s">
        <v>259</v>
      </c>
      <c r="P172" s="5" t="s">
        <v>260</v>
      </c>
      <c r="Q172" s="252"/>
      <c r="R172" s="249"/>
      <c r="S172" s="280"/>
      <c r="T172" s="280"/>
      <c r="U172" s="249"/>
      <c r="V172" s="249"/>
      <c r="W172" s="19"/>
    </row>
    <row r="173" spans="1:23" ht="60" x14ac:dyDescent="0.2">
      <c r="A173" s="249" t="s">
        <v>487</v>
      </c>
      <c r="B173" s="249" t="s">
        <v>459</v>
      </c>
      <c r="C173" s="250">
        <v>43255</v>
      </c>
      <c r="D173" s="251">
        <v>0.41736111111111113</v>
      </c>
      <c r="E173" s="206" t="s">
        <v>366</v>
      </c>
      <c r="F173" s="215" t="s">
        <v>1144</v>
      </c>
      <c r="G173" s="221">
        <v>16</v>
      </c>
      <c r="H173" s="266">
        <v>88359700</v>
      </c>
      <c r="I173" s="249" t="s">
        <v>115</v>
      </c>
      <c r="J173" s="249" t="s">
        <v>254</v>
      </c>
      <c r="K173" s="282">
        <v>1</v>
      </c>
      <c r="L173" s="249" t="s">
        <v>26</v>
      </c>
      <c r="M173" s="249" t="s">
        <v>26</v>
      </c>
      <c r="N173" s="249">
        <v>10</v>
      </c>
      <c r="O173" s="43" t="s">
        <v>367</v>
      </c>
      <c r="P173" s="5" t="s">
        <v>368</v>
      </c>
      <c r="Q173" s="24" t="s">
        <v>369</v>
      </c>
      <c r="R173" s="48" t="s">
        <v>28</v>
      </c>
      <c r="S173" s="39">
        <v>11609.64</v>
      </c>
      <c r="T173" s="168">
        <f>S173*570.54</f>
        <v>6623764.0055999989</v>
      </c>
      <c r="U173" s="12" t="s">
        <v>115</v>
      </c>
      <c r="V173" s="116">
        <v>43321</v>
      </c>
      <c r="W173" s="19"/>
    </row>
    <row r="174" spans="1:23" ht="45" x14ac:dyDescent="0.2">
      <c r="A174" s="249"/>
      <c r="B174" s="249"/>
      <c r="C174" s="250"/>
      <c r="D174" s="251"/>
      <c r="E174" s="207"/>
      <c r="F174" s="216"/>
      <c r="G174" s="222"/>
      <c r="H174" s="266"/>
      <c r="I174" s="249"/>
      <c r="J174" s="249"/>
      <c r="K174" s="282"/>
      <c r="L174" s="249"/>
      <c r="M174" s="249"/>
      <c r="N174" s="249"/>
      <c r="O174" s="24" t="s">
        <v>369</v>
      </c>
      <c r="P174" s="5" t="s">
        <v>58</v>
      </c>
      <c r="Q174" s="43" t="s">
        <v>367</v>
      </c>
      <c r="R174" s="48" t="s">
        <v>28</v>
      </c>
      <c r="S174" s="39">
        <v>1032</v>
      </c>
      <c r="T174" s="168">
        <f>S174*570.54</f>
        <v>588797.27999999991</v>
      </c>
      <c r="U174" s="48" t="s">
        <v>115</v>
      </c>
      <c r="V174" s="116">
        <v>43320</v>
      </c>
      <c r="W174" s="19"/>
    </row>
    <row r="175" spans="1:23" ht="30" x14ac:dyDescent="0.2">
      <c r="A175" s="249"/>
      <c r="B175" s="249"/>
      <c r="C175" s="250"/>
      <c r="D175" s="251"/>
      <c r="E175" s="207"/>
      <c r="F175" s="216"/>
      <c r="G175" s="222"/>
      <c r="H175" s="266"/>
      <c r="I175" s="249"/>
      <c r="J175" s="249"/>
      <c r="K175" s="282"/>
      <c r="L175" s="249"/>
      <c r="M175" s="249"/>
      <c r="N175" s="249"/>
      <c r="O175" s="27" t="s">
        <v>312</v>
      </c>
      <c r="P175" s="5" t="s">
        <v>313</v>
      </c>
      <c r="Q175" s="43" t="s">
        <v>372</v>
      </c>
      <c r="R175" s="48" t="s">
        <v>28</v>
      </c>
      <c r="S175" s="39">
        <v>8580</v>
      </c>
      <c r="T175" s="168">
        <f>S175*570.54</f>
        <v>4895233.1999999993</v>
      </c>
      <c r="U175" s="12" t="s">
        <v>115</v>
      </c>
      <c r="V175" s="116">
        <v>43321</v>
      </c>
      <c r="W175" s="19"/>
    </row>
    <row r="176" spans="1:23" ht="30" customHeight="1" x14ac:dyDescent="0.2">
      <c r="A176" s="249"/>
      <c r="B176" s="249"/>
      <c r="C176" s="250"/>
      <c r="D176" s="251"/>
      <c r="E176" s="207"/>
      <c r="F176" s="216"/>
      <c r="G176" s="222"/>
      <c r="H176" s="266"/>
      <c r="I176" s="249"/>
      <c r="J176" s="249"/>
      <c r="K176" s="282"/>
      <c r="L176" s="249"/>
      <c r="M176" s="249"/>
      <c r="N176" s="249"/>
      <c r="O176" s="27" t="s">
        <v>370</v>
      </c>
      <c r="P176" s="5" t="s">
        <v>371</v>
      </c>
      <c r="Q176" s="206" t="s">
        <v>288</v>
      </c>
      <c r="R176" s="221" t="s">
        <v>28</v>
      </c>
      <c r="S176" s="269">
        <v>19980</v>
      </c>
      <c r="T176" s="209">
        <f>S176*570.54</f>
        <v>11399389.199999999</v>
      </c>
      <c r="U176" s="221" t="s">
        <v>115</v>
      </c>
      <c r="V176" s="250">
        <v>43321</v>
      </c>
      <c r="W176" s="19"/>
    </row>
    <row r="177" spans="1:23" x14ac:dyDescent="0.2">
      <c r="A177" s="249"/>
      <c r="B177" s="249"/>
      <c r="C177" s="250"/>
      <c r="D177" s="251"/>
      <c r="E177" s="207"/>
      <c r="F177" s="216"/>
      <c r="G177" s="222"/>
      <c r="H177" s="266"/>
      <c r="I177" s="249"/>
      <c r="J177" s="249"/>
      <c r="K177" s="282"/>
      <c r="L177" s="249"/>
      <c r="M177" s="249"/>
      <c r="N177" s="249"/>
      <c r="O177" s="27" t="s">
        <v>372</v>
      </c>
      <c r="P177" s="5" t="s">
        <v>373</v>
      </c>
      <c r="Q177" s="208"/>
      <c r="R177" s="223"/>
      <c r="S177" s="271"/>
      <c r="T177" s="211"/>
      <c r="U177" s="223"/>
      <c r="V177" s="250"/>
      <c r="W177" s="19"/>
    </row>
    <row r="178" spans="1:23" ht="47.25" customHeight="1" x14ac:dyDescent="0.2">
      <c r="A178" s="249"/>
      <c r="B178" s="249"/>
      <c r="C178" s="250"/>
      <c r="D178" s="251"/>
      <c r="E178" s="207"/>
      <c r="F178" s="216"/>
      <c r="G178" s="222"/>
      <c r="H178" s="266"/>
      <c r="I178" s="249"/>
      <c r="J178" s="249"/>
      <c r="K178" s="282"/>
      <c r="L178" s="249"/>
      <c r="M178" s="249"/>
      <c r="N178" s="249"/>
      <c r="O178" s="27" t="s">
        <v>288</v>
      </c>
      <c r="P178" s="5" t="s">
        <v>289</v>
      </c>
      <c r="Q178" s="24" t="s">
        <v>374</v>
      </c>
      <c r="R178" s="48" t="s">
        <v>28</v>
      </c>
      <c r="S178" s="39">
        <v>3080</v>
      </c>
      <c r="T178" s="165">
        <f>S178*570.54</f>
        <v>1757263.2</v>
      </c>
      <c r="U178" s="63" t="s">
        <v>115</v>
      </c>
      <c r="V178" s="116">
        <v>43320</v>
      </c>
      <c r="W178" s="19"/>
    </row>
    <row r="179" spans="1:23" ht="30" x14ac:dyDescent="0.2">
      <c r="A179" s="249"/>
      <c r="B179" s="249"/>
      <c r="C179" s="250"/>
      <c r="D179" s="251"/>
      <c r="E179" s="207"/>
      <c r="F179" s="216"/>
      <c r="G179" s="222"/>
      <c r="H179" s="266"/>
      <c r="I179" s="249"/>
      <c r="J179" s="249"/>
      <c r="K179" s="282"/>
      <c r="L179" s="249"/>
      <c r="M179" s="249"/>
      <c r="N179" s="249"/>
      <c r="O179" s="24" t="s">
        <v>374</v>
      </c>
      <c r="P179" s="5" t="s">
        <v>55</v>
      </c>
      <c r="Q179" s="24" t="s">
        <v>375</v>
      </c>
      <c r="R179" s="48" t="s">
        <v>28</v>
      </c>
      <c r="S179" s="39">
        <v>3000</v>
      </c>
      <c r="T179" s="165">
        <f>S179*570.54</f>
        <v>1711620</v>
      </c>
      <c r="U179" s="63" t="s">
        <v>115</v>
      </c>
      <c r="V179" s="116">
        <v>43339</v>
      </c>
      <c r="W179" s="19"/>
    </row>
    <row r="180" spans="1:23" ht="45" customHeight="1" x14ac:dyDescent="0.2">
      <c r="A180" s="249"/>
      <c r="B180" s="249"/>
      <c r="C180" s="250"/>
      <c r="D180" s="251"/>
      <c r="E180" s="207"/>
      <c r="F180" s="216"/>
      <c r="G180" s="222"/>
      <c r="H180" s="266"/>
      <c r="I180" s="249"/>
      <c r="J180" s="249"/>
      <c r="K180" s="282"/>
      <c r="L180" s="249"/>
      <c r="M180" s="249"/>
      <c r="N180" s="249"/>
      <c r="O180" s="24" t="s">
        <v>375</v>
      </c>
      <c r="P180" s="5" t="s">
        <v>125</v>
      </c>
      <c r="Q180" s="206" t="s">
        <v>376</v>
      </c>
      <c r="R180" s="221" t="s">
        <v>28</v>
      </c>
      <c r="S180" s="269">
        <v>34060</v>
      </c>
      <c r="T180" s="209">
        <f>S180*570.54</f>
        <v>19432592.399999999</v>
      </c>
      <c r="U180" s="206" t="s">
        <v>115</v>
      </c>
      <c r="V180" s="250">
        <v>43321</v>
      </c>
      <c r="W180" s="19"/>
    </row>
    <row r="181" spans="1:23" ht="30" x14ac:dyDescent="0.2">
      <c r="A181" s="249"/>
      <c r="B181" s="249"/>
      <c r="C181" s="250"/>
      <c r="D181" s="251"/>
      <c r="E181" s="208"/>
      <c r="F181" s="217"/>
      <c r="G181" s="223"/>
      <c r="H181" s="266"/>
      <c r="I181" s="249"/>
      <c r="J181" s="249"/>
      <c r="K181" s="282"/>
      <c r="L181" s="249"/>
      <c r="M181" s="249"/>
      <c r="N181" s="249"/>
      <c r="O181" s="24" t="s">
        <v>376</v>
      </c>
      <c r="P181" s="5" t="s">
        <v>377</v>
      </c>
      <c r="Q181" s="208"/>
      <c r="R181" s="223"/>
      <c r="S181" s="271"/>
      <c r="T181" s="211"/>
      <c r="U181" s="208"/>
      <c r="V181" s="250"/>
      <c r="W181" s="19"/>
    </row>
    <row r="182" spans="1:23" ht="15" customHeight="1" x14ac:dyDescent="0.2">
      <c r="A182" s="249" t="s">
        <v>486</v>
      </c>
      <c r="B182" s="249" t="s">
        <v>460</v>
      </c>
      <c r="C182" s="250">
        <v>43255</v>
      </c>
      <c r="D182" s="263">
        <v>0.41736111111111113</v>
      </c>
      <c r="E182" s="206" t="s">
        <v>378</v>
      </c>
      <c r="F182" s="215" t="s">
        <v>1144</v>
      </c>
      <c r="G182" s="221">
        <v>1</v>
      </c>
      <c r="H182" s="266">
        <v>15000000</v>
      </c>
      <c r="I182" s="249" t="s">
        <v>379</v>
      </c>
      <c r="J182" s="249" t="s">
        <v>253</v>
      </c>
      <c r="K182" s="282">
        <v>0.8</v>
      </c>
      <c r="L182" s="282">
        <v>0.2</v>
      </c>
      <c r="M182" s="262" t="s">
        <v>26</v>
      </c>
      <c r="N182" s="249">
        <v>2</v>
      </c>
      <c r="O182" s="27" t="s">
        <v>380</v>
      </c>
      <c r="P182" s="41">
        <v>117000157223</v>
      </c>
      <c r="Q182" s="281" t="s">
        <v>380</v>
      </c>
      <c r="R182" s="249" t="s">
        <v>28</v>
      </c>
      <c r="S182" s="209">
        <v>15000000</v>
      </c>
      <c r="T182" s="209">
        <v>15000000</v>
      </c>
      <c r="U182" s="249" t="s">
        <v>222</v>
      </c>
      <c r="V182" s="250">
        <v>43333</v>
      </c>
      <c r="W182" s="19"/>
    </row>
    <row r="183" spans="1:23" ht="30" x14ac:dyDescent="0.2">
      <c r="A183" s="249"/>
      <c r="B183" s="249"/>
      <c r="C183" s="250"/>
      <c r="D183" s="263"/>
      <c r="E183" s="208"/>
      <c r="F183" s="217"/>
      <c r="G183" s="223"/>
      <c r="H183" s="266"/>
      <c r="I183" s="249"/>
      <c r="J183" s="249"/>
      <c r="K183" s="282"/>
      <c r="L183" s="282"/>
      <c r="M183" s="262"/>
      <c r="N183" s="249"/>
      <c r="O183" s="24" t="s">
        <v>381</v>
      </c>
      <c r="P183" s="5" t="s">
        <v>382</v>
      </c>
      <c r="Q183" s="281"/>
      <c r="R183" s="249"/>
      <c r="S183" s="211"/>
      <c r="T183" s="211"/>
      <c r="U183" s="249"/>
      <c r="V183" s="249"/>
      <c r="W183" s="19"/>
    </row>
    <row r="184" spans="1:23" ht="43.5" customHeight="1" x14ac:dyDescent="0.2">
      <c r="A184" s="249" t="s">
        <v>485</v>
      </c>
      <c r="B184" s="249" t="s">
        <v>461</v>
      </c>
      <c r="C184" s="250">
        <v>43264</v>
      </c>
      <c r="D184" s="263">
        <v>0.41736111111111113</v>
      </c>
      <c r="E184" s="206" t="s">
        <v>406</v>
      </c>
      <c r="F184" s="215" t="s">
        <v>1144</v>
      </c>
      <c r="G184" s="221">
        <v>24</v>
      </c>
      <c r="H184" s="280">
        <v>67404037</v>
      </c>
      <c r="I184" s="249" t="s">
        <v>115</v>
      </c>
      <c r="J184" s="249" t="s">
        <v>254</v>
      </c>
      <c r="K184" s="282">
        <v>1</v>
      </c>
      <c r="L184" s="249" t="s">
        <v>26</v>
      </c>
      <c r="M184" s="249" t="s">
        <v>26</v>
      </c>
      <c r="N184" s="249">
        <v>5</v>
      </c>
      <c r="O184" s="24" t="s">
        <v>374</v>
      </c>
      <c r="P184" s="5" t="s">
        <v>55</v>
      </c>
      <c r="Q184" s="24" t="s">
        <v>374</v>
      </c>
      <c r="R184" s="48" t="s">
        <v>28</v>
      </c>
      <c r="S184" s="39">
        <v>18696.169999999998</v>
      </c>
      <c r="T184" s="168">
        <f>S184*570.44</f>
        <v>10665043.2148</v>
      </c>
      <c r="U184" s="12" t="s">
        <v>115</v>
      </c>
      <c r="V184" s="116">
        <v>43335</v>
      </c>
      <c r="W184" s="19"/>
    </row>
    <row r="185" spans="1:23" x14ac:dyDescent="0.2">
      <c r="A185" s="249"/>
      <c r="B185" s="249"/>
      <c r="C185" s="250"/>
      <c r="D185" s="263"/>
      <c r="E185" s="207"/>
      <c r="F185" s="216"/>
      <c r="G185" s="222"/>
      <c r="H185" s="280"/>
      <c r="I185" s="249"/>
      <c r="J185" s="249"/>
      <c r="K185" s="282"/>
      <c r="L185" s="249"/>
      <c r="M185" s="249"/>
      <c r="N185" s="249"/>
      <c r="O185" s="25" t="s">
        <v>286</v>
      </c>
      <c r="P185" s="2" t="s">
        <v>210</v>
      </c>
      <c r="Q185" s="25" t="s">
        <v>286</v>
      </c>
      <c r="R185" s="48" t="s">
        <v>28</v>
      </c>
      <c r="S185" s="39">
        <v>33171</v>
      </c>
      <c r="T185" s="168">
        <f>S185*570.44</f>
        <v>18922065.240000002</v>
      </c>
      <c r="U185" s="12" t="s">
        <v>567</v>
      </c>
      <c r="V185" s="116">
        <v>43341</v>
      </c>
      <c r="W185" s="19"/>
    </row>
    <row r="186" spans="1:23" ht="30" x14ac:dyDescent="0.2">
      <c r="A186" s="249"/>
      <c r="B186" s="249"/>
      <c r="C186" s="250"/>
      <c r="D186" s="263"/>
      <c r="E186" s="207"/>
      <c r="F186" s="216"/>
      <c r="G186" s="222"/>
      <c r="H186" s="280"/>
      <c r="I186" s="249"/>
      <c r="J186" s="249"/>
      <c r="K186" s="282"/>
      <c r="L186" s="249"/>
      <c r="M186" s="249"/>
      <c r="N186" s="249"/>
      <c r="O186" s="27" t="s">
        <v>312</v>
      </c>
      <c r="P186" s="5" t="s">
        <v>313</v>
      </c>
      <c r="Q186" s="77" t="s">
        <v>312</v>
      </c>
      <c r="R186" s="48" t="s">
        <v>28</v>
      </c>
      <c r="S186" s="39">
        <v>4314.24</v>
      </c>
      <c r="T186" s="168">
        <f>S186*570.44</f>
        <v>2461015.0656000003</v>
      </c>
      <c r="U186" s="48" t="s">
        <v>115</v>
      </c>
      <c r="V186" s="116">
        <v>43335</v>
      </c>
      <c r="W186" s="19"/>
    </row>
    <row r="187" spans="1:23" ht="30" x14ac:dyDescent="0.2">
      <c r="A187" s="249"/>
      <c r="B187" s="249"/>
      <c r="C187" s="250"/>
      <c r="D187" s="263"/>
      <c r="E187" s="207"/>
      <c r="F187" s="216"/>
      <c r="G187" s="222"/>
      <c r="H187" s="280"/>
      <c r="I187" s="249"/>
      <c r="J187" s="249"/>
      <c r="K187" s="282"/>
      <c r="L187" s="249"/>
      <c r="M187" s="249"/>
      <c r="N187" s="249"/>
      <c r="O187" s="27" t="s">
        <v>372</v>
      </c>
      <c r="P187" s="5" t="s">
        <v>373</v>
      </c>
      <c r="Q187" s="24" t="s">
        <v>372</v>
      </c>
      <c r="R187" s="48" t="s">
        <v>28</v>
      </c>
      <c r="S187" s="39">
        <v>8498</v>
      </c>
      <c r="T187" s="168">
        <f>S187*570.44</f>
        <v>4847599.12</v>
      </c>
      <c r="U187" s="48" t="s">
        <v>115</v>
      </c>
      <c r="V187" s="116">
        <v>43335</v>
      </c>
      <c r="W187" s="19"/>
    </row>
    <row r="188" spans="1:23" ht="30" x14ac:dyDescent="0.2">
      <c r="A188" s="249"/>
      <c r="B188" s="249"/>
      <c r="C188" s="250"/>
      <c r="D188" s="263"/>
      <c r="E188" s="208"/>
      <c r="F188" s="217"/>
      <c r="G188" s="223"/>
      <c r="H188" s="280"/>
      <c r="I188" s="249"/>
      <c r="J188" s="249"/>
      <c r="K188" s="282"/>
      <c r="L188" s="249"/>
      <c r="M188" s="249"/>
      <c r="N188" s="249"/>
      <c r="O188" s="24" t="s">
        <v>375</v>
      </c>
      <c r="P188" s="5" t="s">
        <v>125</v>
      </c>
      <c r="Q188" s="77" t="s">
        <v>375</v>
      </c>
      <c r="R188" s="48" t="s">
        <v>28</v>
      </c>
      <c r="S188" s="39">
        <v>7374.24</v>
      </c>
      <c r="T188" s="168">
        <f>S188*570.44</f>
        <v>4206561.4656000007</v>
      </c>
      <c r="U188" s="48" t="s">
        <v>115</v>
      </c>
      <c r="V188" s="116">
        <v>43335</v>
      </c>
      <c r="W188" s="19"/>
    </row>
    <row r="189" spans="1:23" ht="60" x14ac:dyDescent="0.2">
      <c r="A189" s="249" t="s">
        <v>484</v>
      </c>
      <c r="B189" s="249" t="s">
        <v>462</v>
      </c>
      <c r="C189" s="259">
        <v>43262</v>
      </c>
      <c r="D189" s="263">
        <v>0.41736111111111113</v>
      </c>
      <c r="E189" s="206" t="s">
        <v>383</v>
      </c>
      <c r="F189" s="215" t="s">
        <v>1144</v>
      </c>
      <c r="G189" s="221">
        <v>1</v>
      </c>
      <c r="H189" s="266">
        <v>22000000</v>
      </c>
      <c r="I189" s="249" t="s">
        <v>48</v>
      </c>
      <c r="J189" s="249" t="s">
        <v>253</v>
      </c>
      <c r="K189" s="282">
        <v>0.7</v>
      </c>
      <c r="L189" s="282">
        <v>0.3</v>
      </c>
      <c r="M189" s="252" t="s">
        <v>26</v>
      </c>
      <c r="N189" s="249">
        <v>2</v>
      </c>
      <c r="O189" s="24" t="s">
        <v>386</v>
      </c>
      <c r="P189" s="5" t="s">
        <v>384</v>
      </c>
      <c r="Q189" s="203" t="s">
        <v>26</v>
      </c>
      <c r="R189" s="221" t="s">
        <v>26</v>
      </c>
      <c r="S189" s="269" t="s">
        <v>26</v>
      </c>
      <c r="T189" s="209">
        <v>0</v>
      </c>
      <c r="U189" s="221" t="s">
        <v>26</v>
      </c>
      <c r="V189" s="249" t="s">
        <v>509</v>
      </c>
      <c r="W189" s="19"/>
    </row>
    <row r="190" spans="1:23" x14ac:dyDescent="0.2">
      <c r="A190" s="249"/>
      <c r="B190" s="249"/>
      <c r="C190" s="261"/>
      <c r="D190" s="263"/>
      <c r="E190" s="208"/>
      <c r="F190" s="217"/>
      <c r="G190" s="223"/>
      <c r="H190" s="266"/>
      <c r="I190" s="249"/>
      <c r="J190" s="249"/>
      <c r="K190" s="282"/>
      <c r="L190" s="282"/>
      <c r="M190" s="252"/>
      <c r="N190" s="249"/>
      <c r="O190" s="27" t="s">
        <v>387</v>
      </c>
      <c r="P190" s="5" t="s">
        <v>385</v>
      </c>
      <c r="Q190" s="205"/>
      <c r="R190" s="223"/>
      <c r="S190" s="271"/>
      <c r="T190" s="211"/>
      <c r="U190" s="223"/>
      <c r="V190" s="249"/>
      <c r="W190" s="19"/>
    </row>
    <row r="191" spans="1:23" ht="30" x14ac:dyDescent="0.2">
      <c r="A191" s="221" t="s">
        <v>483</v>
      </c>
      <c r="B191" s="221" t="s">
        <v>463</v>
      </c>
      <c r="C191" s="227">
        <v>43269</v>
      </c>
      <c r="D191" s="272">
        <v>0.41736111111111113</v>
      </c>
      <c r="E191" s="206" t="s">
        <v>389</v>
      </c>
      <c r="F191" s="215" t="s">
        <v>1144</v>
      </c>
      <c r="G191" s="206">
        <v>1</v>
      </c>
      <c r="H191" s="212">
        <v>8000000</v>
      </c>
      <c r="I191" s="206" t="s">
        <v>48</v>
      </c>
      <c r="J191" s="206" t="s">
        <v>253</v>
      </c>
      <c r="K191" s="235">
        <v>1</v>
      </c>
      <c r="L191" s="206" t="s">
        <v>26</v>
      </c>
      <c r="M191" s="206" t="s">
        <v>26</v>
      </c>
      <c r="N191" s="206">
        <v>2</v>
      </c>
      <c r="O191" s="78" t="s">
        <v>570</v>
      </c>
      <c r="P191" s="79" t="s">
        <v>569</v>
      </c>
      <c r="Q191" s="274" t="s">
        <v>570</v>
      </c>
      <c r="R191" s="221" t="s">
        <v>28</v>
      </c>
      <c r="S191" s="269">
        <v>276</v>
      </c>
      <c r="T191" s="209">
        <f>S191*569.94</f>
        <v>157303.44</v>
      </c>
      <c r="U191" s="206" t="s">
        <v>48</v>
      </c>
      <c r="V191" s="227">
        <v>43313</v>
      </c>
      <c r="W191" s="19"/>
    </row>
    <row r="192" spans="1:23" x14ac:dyDescent="0.2">
      <c r="A192" s="223"/>
      <c r="B192" s="223"/>
      <c r="C192" s="229"/>
      <c r="D192" s="273"/>
      <c r="E192" s="208"/>
      <c r="F192" s="217"/>
      <c r="G192" s="208"/>
      <c r="H192" s="214"/>
      <c r="I192" s="208"/>
      <c r="J192" s="208"/>
      <c r="K192" s="236"/>
      <c r="L192" s="208"/>
      <c r="M192" s="208"/>
      <c r="N192" s="208"/>
      <c r="O192" s="47" t="s">
        <v>394</v>
      </c>
      <c r="P192" s="8" t="s">
        <v>395</v>
      </c>
      <c r="Q192" s="275"/>
      <c r="R192" s="223"/>
      <c r="S192" s="271"/>
      <c r="T192" s="211"/>
      <c r="U192" s="208"/>
      <c r="V192" s="229"/>
      <c r="W192" s="19"/>
    </row>
    <row r="193" spans="1:23" ht="30" x14ac:dyDescent="0.2">
      <c r="A193" s="12" t="s">
        <v>482</v>
      </c>
      <c r="B193" s="12" t="s">
        <v>464</v>
      </c>
      <c r="C193" s="31">
        <v>43270</v>
      </c>
      <c r="D193" s="32">
        <v>0.41736111111111113</v>
      </c>
      <c r="E193" s="172" t="s">
        <v>388</v>
      </c>
      <c r="F193" s="186" t="s">
        <v>1144</v>
      </c>
      <c r="G193" s="170">
        <v>3</v>
      </c>
      <c r="H193" s="183">
        <v>24000000</v>
      </c>
      <c r="I193" s="12" t="s">
        <v>48</v>
      </c>
      <c r="J193" s="12" t="s">
        <v>253</v>
      </c>
      <c r="K193" s="34">
        <v>1</v>
      </c>
      <c r="L193" s="12" t="s">
        <v>26</v>
      </c>
      <c r="M193" s="12" t="s">
        <v>26</v>
      </c>
      <c r="N193" s="12">
        <v>1</v>
      </c>
      <c r="O193" s="25" t="s">
        <v>571</v>
      </c>
      <c r="P193" s="2" t="s">
        <v>572</v>
      </c>
      <c r="Q193" s="25" t="s">
        <v>571</v>
      </c>
      <c r="R193" s="48" t="s">
        <v>28</v>
      </c>
      <c r="S193" s="49">
        <v>1136400</v>
      </c>
      <c r="T193" s="168">
        <v>1136400</v>
      </c>
      <c r="U193" s="12" t="s">
        <v>48</v>
      </c>
      <c r="V193" s="12" t="s">
        <v>95</v>
      </c>
      <c r="W193" s="19"/>
    </row>
    <row r="194" spans="1:23" ht="30" customHeight="1" x14ac:dyDescent="0.2">
      <c r="A194" s="221" t="s">
        <v>481</v>
      </c>
      <c r="B194" s="221" t="s">
        <v>465</v>
      </c>
      <c r="C194" s="227">
        <v>43271</v>
      </c>
      <c r="D194" s="224">
        <v>0.41736111111111113</v>
      </c>
      <c r="E194" s="206" t="s">
        <v>390</v>
      </c>
      <c r="F194" s="215" t="s">
        <v>1144</v>
      </c>
      <c r="G194" s="206">
        <v>12</v>
      </c>
      <c r="H194" s="212">
        <v>44528575</v>
      </c>
      <c r="I194" s="206" t="s">
        <v>115</v>
      </c>
      <c r="J194" s="206" t="s">
        <v>254</v>
      </c>
      <c r="K194" s="235">
        <v>1</v>
      </c>
      <c r="L194" s="206" t="s">
        <v>26</v>
      </c>
      <c r="M194" s="206" t="s">
        <v>26</v>
      </c>
      <c r="N194" s="206">
        <v>13</v>
      </c>
      <c r="O194" s="70" t="s">
        <v>573</v>
      </c>
      <c r="P194" s="23" t="s">
        <v>574</v>
      </c>
      <c r="Q194" s="203" t="s">
        <v>573</v>
      </c>
      <c r="R194" s="206" t="s">
        <v>28</v>
      </c>
      <c r="S194" s="209">
        <v>2700000</v>
      </c>
      <c r="T194" s="209">
        <v>2700000</v>
      </c>
      <c r="U194" s="206" t="s">
        <v>115</v>
      </c>
      <c r="V194" s="227">
        <v>43321</v>
      </c>
      <c r="W194" s="19"/>
    </row>
    <row r="195" spans="1:23" x14ac:dyDescent="0.2">
      <c r="A195" s="222"/>
      <c r="B195" s="222"/>
      <c r="C195" s="228"/>
      <c r="D195" s="225"/>
      <c r="E195" s="207"/>
      <c r="F195" s="216"/>
      <c r="G195" s="207"/>
      <c r="H195" s="213"/>
      <c r="I195" s="207"/>
      <c r="J195" s="207"/>
      <c r="K195" s="254"/>
      <c r="L195" s="207"/>
      <c r="M195" s="207"/>
      <c r="N195" s="207"/>
      <c r="O195" s="70" t="s">
        <v>288</v>
      </c>
      <c r="P195" s="47" t="s">
        <v>289</v>
      </c>
      <c r="Q195" s="205"/>
      <c r="R195" s="208"/>
      <c r="S195" s="211"/>
      <c r="T195" s="211"/>
      <c r="U195" s="208"/>
      <c r="V195" s="223"/>
      <c r="W195" s="19"/>
    </row>
    <row r="196" spans="1:23" ht="30" x14ac:dyDescent="0.2">
      <c r="A196" s="222"/>
      <c r="B196" s="222"/>
      <c r="C196" s="228"/>
      <c r="D196" s="225"/>
      <c r="E196" s="207"/>
      <c r="F196" s="216"/>
      <c r="G196" s="207"/>
      <c r="H196" s="213"/>
      <c r="I196" s="207"/>
      <c r="J196" s="207"/>
      <c r="K196" s="254"/>
      <c r="L196" s="207"/>
      <c r="M196" s="207"/>
      <c r="N196" s="207"/>
      <c r="O196" s="70" t="s">
        <v>575</v>
      </c>
      <c r="P196" s="47" t="s">
        <v>576</v>
      </c>
      <c r="Q196" s="203" t="s">
        <v>286</v>
      </c>
      <c r="R196" s="221" t="s">
        <v>28</v>
      </c>
      <c r="S196" s="276">
        <v>6963.72</v>
      </c>
      <c r="T196" s="345">
        <f>S196*570.52</f>
        <v>3972941.5344000002</v>
      </c>
      <c r="U196" s="221" t="s">
        <v>567</v>
      </c>
      <c r="V196" s="227">
        <v>43321</v>
      </c>
      <c r="W196" s="19"/>
    </row>
    <row r="197" spans="1:23" x14ac:dyDescent="0.2">
      <c r="A197" s="222"/>
      <c r="B197" s="222"/>
      <c r="C197" s="228"/>
      <c r="D197" s="225"/>
      <c r="E197" s="207"/>
      <c r="F197" s="216"/>
      <c r="G197" s="207"/>
      <c r="H197" s="213"/>
      <c r="I197" s="207"/>
      <c r="J197" s="207"/>
      <c r="K197" s="254"/>
      <c r="L197" s="207"/>
      <c r="M197" s="207"/>
      <c r="N197" s="207"/>
      <c r="O197" s="70" t="s">
        <v>286</v>
      </c>
      <c r="P197" s="51" t="s">
        <v>210</v>
      </c>
      <c r="Q197" s="204"/>
      <c r="R197" s="222"/>
      <c r="S197" s="277"/>
      <c r="T197" s="346"/>
      <c r="U197" s="222"/>
      <c r="V197" s="223"/>
      <c r="W197" s="19"/>
    </row>
    <row r="198" spans="1:23" x14ac:dyDescent="0.2">
      <c r="A198" s="222"/>
      <c r="B198" s="222"/>
      <c r="C198" s="228"/>
      <c r="D198" s="225"/>
      <c r="E198" s="207"/>
      <c r="F198" s="216"/>
      <c r="G198" s="207"/>
      <c r="H198" s="213"/>
      <c r="I198" s="207"/>
      <c r="J198" s="207"/>
      <c r="K198" s="254"/>
      <c r="L198" s="207"/>
      <c r="M198" s="207"/>
      <c r="N198" s="207"/>
      <c r="O198" s="95" t="s">
        <v>577</v>
      </c>
      <c r="P198" s="94" t="s">
        <v>578</v>
      </c>
      <c r="Q198" s="203" t="s">
        <v>286</v>
      </c>
      <c r="R198" s="222"/>
      <c r="S198" s="277">
        <v>20796</v>
      </c>
      <c r="T198" s="346">
        <f>S198*570.52</f>
        <v>11864533.92</v>
      </c>
      <c r="U198" s="222"/>
      <c r="V198" s="227">
        <v>43356</v>
      </c>
      <c r="W198" s="19"/>
    </row>
    <row r="199" spans="1:23" ht="36" customHeight="1" x14ac:dyDescent="0.2">
      <c r="A199" s="222"/>
      <c r="B199" s="222"/>
      <c r="C199" s="228"/>
      <c r="D199" s="225"/>
      <c r="E199" s="207"/>
      <c r="F199" s="216"/>
      <c r="G199" s="207"/>
      <c r="H199" s="213"/>
      <c r="I199" s="207"/>
      <c r="J199" s="207"/>
      <c r="K199" s="254"/>
      <c r="L199" s="207"/>
      <c r="M199" s="207"/>
      <c r="N199" s="207"/>
      <c r="O199" s="95" t="s">
        <v>312</v>
      </c>
      <c r="P199" s="97" t="s">
        <v>313</v>
      </c>
      <c r="Q199" s="204"/>
      <c r="R199" s="223"/>
      <c r="S199" s="278"/>
      <c r="T199" s="347"/>
      <c r="U199" s="223"/>
      <c r="V199" s="229"/>
      <c r="W199" s="19"/>
    </row>
    <row r="200" spans="1:23" ht="60" customHeight="1" x14ac:dyDescent="0.2">
      <c r="A200" s="222"/>
      <c r="B200" s="222"/>
      <c r="C200" s="228"/>
      <c r="D200" s="225"/>
      <c r="E200" s="207"/>
      <c r="F200" s="216"/>
      <c r="G200" s="207"/>
      <c r="H200" s="213"/>
      <c r="I200" s="207"/>
      <c r="J200" s="207"/>
      <c r="K200" s="254"/>
      <c r="L200" s="207"/>
      <c r="M200" s="207"/>
      <c r="N200" s="207"/>
      <c r="O200" s="70" t="s">
        <v>369</v>
      </c>
      <c r="P200" s="47" t="s">
        <v>58</v>
      </c>
      <c r="Q200" s="203" t="s">
        <v>369</v>
      </c>
      <c r="R200" s="206" t="s">
        <v>28</v>
      </c>
      <c r="S200" s="276">
        <v>2124</v>
      </c>
      <c r="T200" s="345">
        <f>S200*570.52</f>
        <v>1211784.48</v>
      </c>
      <c r="U200" s="206" t="s">
        <v>115</v>
      </c>
      <c r="V200" s="227">
        <v>43321</v>
      </c>
      <c r="W200" s="19"/>
    </row>
    <row r="201" spans="1:23" ht="30" x14ac:dyDescent="0.2">
      <c r="A201" s="222"/>
      <c r="B201" s="222"/>
      <c r="C201" s="228"/>
      <c r="D201" s="225"/>
      <c r="E201" s="207"/>
      <c r="F201" s="216"/>
      <c r="G201" s="207"/>
      <c r="H201" s="213"/>
      <c r="I201" s="207"/>
      <c r="J201" s="207"/>
      <c r="K201" s="254"/>
      <c r="L201" s="207"/>
      <c r="M201" s="207"/>
      <c r="N201" s="207"/>
      <c r="O201" s="70" t="s">
        <v>579</v>
      </c>
      <c r="P201" s="47" t="s">
        <v>580</v>
      </c>
      <c r="Q201" s="205"/>
      <c r="R201" s="208"/>
      <c r="S201" s="278"/>
      <c r="T201" s="347"/>
      <c r="U201" s="208"/>
      <c r="V201" s="223"/>
      <c r="W201" s="19"/>
    </row>
    <row r="202" spans="1:23" ht="45" x14ac:dyDescent="0.2">
      <c r="A202" s="222"/>
      <c r="B202" s="222"/>
      <c r="C202" s="228"/>
      <c r="D202" s="225"/>
      <c r="E202" s="207"/>
      <c r="F202" s="216"/>
      <c r="G202" s="207"/>
      <c r="H202" s="213"/>
      <c r="I202" s="207"/>
      <c r="J202" s="207"/>
      <c r="K202" s="254"/>
      <c r="L202" s="207"/>
      <c r="M202" s="207"/>
      <c r="N202" s="207"/>
      <c r="O202" s="70" t="s">
        <v>314</v>
      </c>
      <c r="P202" s="47" t="s">
        <v>315</v>
      </c>
      <c r="Q202" s="203" t="s">
        <v>288</v>
      </c>
      <c r="R202" s="206" t="s">
        <v>28</v>
      </c>
      <c r="S202" s="276">
        <v>1998</v>
      </c>
      <c r="T202" s="345">
        <f>S202*570.52</f>
        <v>1139898.96</v>
      </c>
      <c r="U202" s="206" t="s">
        <v>115</v>
      </c>
      <c r="V202" s="227">
        <v>43321</v>
      </c>
      <c r="W202" s="19"/>
    </row>
    <row r="203" spans="1:23" ht="30" x14ac:dyDescent="0.2">
      <c r="A203" s="222"/>
      <c r="B203" s="222"/>
      <c r="C203" s="228"/>
      <c r="D203" s="225"/>
      <c r="E203" s="207"/>
      <c r="F203" s="216"/>
      <c r="G203" s="207"/>
      <c r="H203" s="213"/>
      <c r="I203" s="207"/>
      <c r="J203" s="207"/>
      <c r="K203" s="254"/>
      <c r="L203" s="207"/>
      <c r="M203" s="207"/>
      <c r="N203" s="207"/>
      <c r="O203" s="70" t="s">
        <v>376</v>
      </c>
      <c r="P203" s="47" t="s">
        <v>377</v>
      </c>
      <c r="Q203" s="205"/>
      <c r="R203" s="208"/>
      <c r="S203" s="278"/>
      <c r="T203" s="347"/>
      <c r="U203" s="208"/>
      <c r="V203" s="223"/>
      <c r="W203" s="19"/>
    </row>
    <row r="204" spans="1:23" ht="30" x14ac:dyDescent="0.2">
      <c r="A204" s="222"/>
      <c r="B204" s="222"/>
      <c r="C204" s="228"/>
      <c r="D204" s="225"/>
      <c r="E204" s="207"/>
      <c r="F204" s="216"/>
      <c r="G204" s="207"/>
      <c r="H204" s="213"/>
      <c r="I204" s="207"/>
      <c r="J204" s="207"/>
      <c r="K204" s="254"/>
      <c r="L204" s="207"/>
      <c r="M204" s="207"/>
      <c r="N204" s="207"/>
      <c r="O204" s="70" t="s">
        <v>309</v>
      </c>
      <c r="P204" s="47" t="s">
        <v>310</v>
      </c>
      <c r="Q204" s="80" t="s">
        <v>375</v>
      </c>
      <c r="R204" s="67" t="s">
        <v>28</v>
      </c>
      <c r="S204" s="72">
        <v>266445</v>
      </c>
      <c r="T204" s="168">
        <v>266445</v>
      </c>
      <c r="U204" s="69" t="s">
        <v>115</v>
      </c>
      <c r="V204" s="83">
        <v>43325</v>
      </c>
      <c r="W204" s="19"/>
    </row>
    <row r="205" spans="1:23" ht="30" x14ac:dyDescent="0.2">
      <c r="A205" s="222"/>
      <c r="B205" s="222"/>
      <c r="C205" s="228"/>
      <c r="D205" s="225"/>
      <c r="E205" s="207"/>
      <c r="F205" s="216"/>
      <c r="G205" s="207"/>
      <c r="H205" s="213"/>
      <c r="I205" s="207"/>
      <c r="J205" s="207"/>
      <c r="K205" s="254"/>
      <c r="L205" s="207"/>
      <c r="M205" s="207"/>
      <c r="N205" s="207"/>
      <c r="O205" s="70" t="s">
        <v>375</v>
      </c>
      <c r="P205" s="47" t="s">
        <v>125</v>
      </c>
      <c r="Q205" s="203" t="s">
        <v>581</v>
      </c>
      <c r="R205" s="249" t="s">
        <v>28</v>
      </c>
      <c r="S205" s="276">
        <v>2616</v>
      </c>
      <c r="T205" s="345">
        <f>S205*570.52</f>
        <v>1492480.32</v>
      </c>
      <c r="U205" s="206" t="s">
        <v>115</v>
      </c>
      <c r="V205" s="250">
        <v>43321</v>
      </c>
      <c r="W205" s="19"/>
    </row>
    <row r="206" spans="1:23" x14ac:dyDescent="0.2">
      <c r="A206" s="223"/>
      <c r="B206" s="223"/>
      <c r="C206" s="229"/>
      <c r="D206" s="226"/>
      <c r="E206" s="208"/>
      <c r="F206" s="217"/>
      <c r="G206" s="208"/>
      <c r="H206" s="214"/>
      <c r="I206" s="208"/>
      <c r="J206" s="208"/>
      <c r="K206" s="236"/>
      <c r="L206" s="208"/>
      <c r="M206" s="208"/>
      <c r="N206" s="208"/>
      <c r="O206" s="70" t="s">
        <v>581</v>
      </c>
      <c r="P206" s="47" t="s">
        <v>582</v>
      </c>
      <c r="Q206" s="205"/>
      <c r="R206" s="249"/>
      <c r="S206" s="278"/>
      <c r="T206" s="347"/>
      <c r="U206" s="208"/>
      <c r="V206" s="249"/>
      <c r="W206" s="19"/>
    </row>
    <row r="207" spans="1:23" ht="30" customHeight="1" x14ac:dyDescent="0.2">
      <c r="A207" s="221" t="s">
        <v>480</v>
      </c>
      <c r="B207" s="221" t="s">
        <v>492</v>
      </c>
      <c r="C207" s="227">
        <v>43291</v>
      </c>
      <c r="D207" s="224">
        <v>0.41736111111111113</v>
      </c>
      <c r="E207" s="206" t="s">
        <v>493</v>
      </c>
      <c r="F207" s="215" t="s">
        <v>1144</v>
      </c>
      <c r="G207" s="206">
        <v>1</v>
      </c>
      <c r="H207" s="212">
        <v>50000000</v>
      </c>
      <c r="I207" s="206" t="s">
        <v>494</v>
      </c>
      <c r="J207" s="206" t="s">
        <v>253</v>
      </c>
      <c r="K207" s="235">
        <v>1</v>
      </c>
      <c r="L207" s="206" t="s">
        <v>26</v>
      </c>
      <c r="M207" s="206" t="s">
        <v>26</v>
      </c>
      <c r="N207" s="206"/>
      <c r="O207" s="23" t="s">
        <v>495</v>
      </c>
      <c r="P207" s="40" t="s">
        <v>496</v>
      </c>
      <c r="Q207" s="206" t="s">
        <v>293</v>
      </c>
      <c r="R207" s="206" t="s">
        <v>28</v>
      </c>
      <c r="S207" s="209">
        <v>50000000</v>
      </c>
      <c r="T207" s="209">
        <v>50000000</v>
      </c>
      <c r="U207" s="206" t="s">
        <v>828</v>
      </c>
      <c r="V207" s="227">
        <v>43423</v>
      </c>
      <c r="W207" s="19"/>
    </row>
    <row r="208" spans="1:23" ht="30" x14ac:dyDescent="0.2">
      <c r="A208" s="222"/>
      <c r="B208" s="222"/>
      <c r="C208" s="228"/>
      <c r="D208" s="225"/>
      <c r="E208" s="207"/>
      <c r="F208" s="216"/>
      <c r="G208" s="207"/>
      <c r="H208" s="213"/>
      <c r="I208" s="207"/>
      <c r="J208" s="207"/>
      <c r="K208" s="254"/>
      <c r="L208" s="207"/>
      <c r="M208" s="207"/>
      <c r="N208" s="207"/>
      <c r="O208" s="23" t="s">
        <v>497</v>
      </c>
      <c r="P208" s="40" t="s">
        <v>498</v>
      </c>
      <c r="Q208" s="207"/>
      <c r="R208" s="207"/>
      <c r="S208" s="210"/>
      <c r="T208" s="210"/>
      <c r="U208" s="207"/>
      <c r="V208" s="222"/>
      <c r="W208" s="19"/>
    </row>
    <row r="209" spans="1:23" ht="30" x14ac:dyDescent="0.2">
      <c r="A209" s="222"/>
      <c r="B209" s="222"/>
      <c r="C209" s="228"/>
      <c r="D209" s="225"/>
      <c r="E209" s="207"/>
      <c r="F209" s="216"/>
      <c r="G209" s="207"/>
      <c r="H209" s="213"/>
      <c r="I209" s="207"/>
      <c r="J209" s="207"/>
      <c r="K209" s="254"/>
      <c r="L209" s="207"/>
      <c r="M209" s="207"/>
      <c r="N209" s="207"/>
      <c r="O209" s="23" t="s">
        <v>499</v>
      </c>
      <c r="P209" s="40" t="s">
        <v>500</v>
      </c>
      <c r="Q209" s="207"/>
      <c r="R209" s="207"/>
      <c r="S209" s="210"/>
      <c r="T209" s="210"/>
      <c r="U209" s="207"/>
      <c r="V209" s="222"/>
      <c r="W209" s="19"/>
    </row>
    <row r="210" spans="1:23" ht="30" x14ac:dyDescent="0.2">
      <c r="A210" s="222"/>
      <c r="B210" s="222"/>
      <c r="C210" s="228"/>
      <c r="D210" s="225"/>
      <c r="E210" s="207"/>
      <c r="F210" s="216"/>
      <c r="G210" s="207"/>
      <c r="H210" s="213"/>
      <c r="I210" s="207"/>
      <c r="J210" s="207"/>
      <c r="K210" s="254"/>
      <c r="L210" s="207"/>
      <c r="M210" s="207"/>
      <c r="N210" s="207"/>
      <c r="O210" s="23" t="s">
        <v>293</v>
      </c>
      <c r="P210" s="40" t="s">
        <v>294</v>
      </c>
      <c r="Q210" s="207"/>
      <c r="R210" s="207"/>
      <c r="S210" s="210"/>
      <c r="T210" s="210"/>
      <c r="U210" s="207"/>
      <c r="V210" s="222"/>
      <c r="W210" s="19"/>
    </row>
    <row r="211" spans="1:23" ht="30" x14ac:dyDescent="0.2">
      <c r="A211" s="223"/>
      <c r="B211" s="223"/>
      <c r="C211" s="229"/>
      <c r="D211" s="226"/>
      <c r="E211" s="208"/>
      <c r="F211" s="217"/>
      <c r="G211" s="208"/>
      <c r="H211" s="214"/>
      <c r="I211" s="208"/>
      <c r="J211" s="208"/>
      <c r="K211" s="236"/>
      <c r="L211" s="208"/>
      <c r="M211" s="208"/>
      <c r="N211" s="208"/>
      <c r="O211" s="23" t="s">
        <v>501</v>
      </c>
      <c r="P211" s="40" t="s">
        <v>502</v>
      </c>
      <c r="Q211" s="208"/>
      <c r="R211" s="208"/>
      <c r="S211" s="211"/>
      <c r="T211" s="211"/>
      <c r="U211" s="208"/>
      <c r="V211" s="223"/>
      <c r="W211" s="19"/>
    </row>
    <row r="212" spans="1:23" ht="45" x14ac:dyDescent="0.2">
      <c r="A212" s="21" t="s">
        <v>503</v>
      </c>
      <c r="B212" s="21" t="s">
        <v>504</v>
      </c>
      <c r="C212" s="62">
        <v>43280</v>
      </c>
      <c r="D212" s="64">
        <v>0.41736111111111113</v>
      </c>
      <c r="E212" s="169" t="s">
        <v>505</v>
      </c>
      <c r="F212" s="169" t="s">
        <v>1145</v>
      </c>
      <c r="G212" s="169">
        <v>1</v>
      </c>
      <c r="H212" s="182">
        <v>30000000</v>
      </c>
      <c r="I212" s="22" t="s">
        <v>506</v>
      </c>
      <c r="J212" s="22" t="s">
        <v>253</v>
      </c>
      <c r="K212" s="65">
        <v>0.8</v>
      </c>
      <c r="L212" s="65">
        <v>0.2</v>
      </c>
      <c r="M212" s="22" t="s">
        <v>26</v>
      </c>
      <c r="N212" s="22">
        <v>1</v>
      </c>
      <c r="O212" s="23" t="s">
        <v>507</v>
      </c>
      <c r="P212" s="40" t="s">
        <v>508</v>
      </c>
      <c r="Q212" s="23" t="s">
        <v>26</v>
      </c>
      <c r="R212" s="23" t="s">
        <v>26</v>
      </c>
      <c r="S212" s="23" t="s">
        <v>26</v>
      </c>
      <c r="T212" s="163">
        <v>0</v>
      </c>
      <c r="U212" s="23" t="s">
        <v>26</v>
      </c>
      <c r="V212" s="21" t="s">
        <v>509</v>
      </c>
      <c r="W212" s="19"/>
    </row>
    <row r="213" spans="1:23" ht="30" customHeight="1" x14ac:dyDescent="0.2">
      <c r="A213" s="249" t="s">
        <v>510</v>
      </c>
      <c r="B213" s="249" t="s">
        <v>511</v>
      </c>
      <c r="C213" s="250">
        <v>43286</v>
      </c>
      <c r="D213" s="263">
        <v>0.41736111111111113</v>
      </c>
      <c r="E213" s="206" t="s">
        <v>512</v>
      </c>
      <c r="F213" s="215" t="s">
        <v>1144</v>
      </c>
      <c r="G213" s="206">
        <v>1</v>
      </c>
      <c r="H213" s="266">
        <v>25000000</v>
      </c>
      <c r="I213" s="252" t="s">
        <v>48</v>
      </c>
      <c r="J213" s="252" t="s">
        <v>253</v>
      </c>
      <c r="K213" s="294">
        <v>1</v>
      </c>
      <c r="L213" s="252" t="s">
        <v>26</v>
      </c>
      <c r="M213" s="252" t="s">
        <v>26</v>
      </c>
      <c r="N213" s="252">
        <v>2</v>
      </c>
      <c r="O213" s="23" t="s">
        <v>513</v>
      </c>
      <c r="P213" s="40" t="s">
        <v>514</v>
      </c>
      <c r="Q213" s="252" t="s">
        <v>513</v>
      </c>
      <c r="R213" s="252" t="s">
        <v>28</v>
      </c>
      <c r="S213" s="255">
        <v>34970</v>
      </c>
      <c r="T213" s="355">
        <f>S213*570.53</f>
        <v>19951434.099999998</v>
      </c>
      <c r="U213" s="252" t="s">
        <v>584</v>
      </c>
      <c r="V213" s="250">
        <v>43346</v>
      </c>
      <c r="W213" s="19"/>
    </row>
    <row r="214" spans="1:23" ht="52.5" customHeight="1" x14ac:dyDescent="0.2">
      <c r="A214" s="249"/>
      <c r="B214" s="249"/>
      <c r="C214" s="250"/>
      <c r="D214" s="263"/>
      <c r="E214" s="208"/>
      <c r="F214" s="217"/>
      <c r="G214" s="208"/>
      <c r="H214" s="266"/>
      <c r="I214" s="252"/>
      <c r="J214" s="252"/>
      <c r="K214" s="294"/>
      <c r="L214" s="252"/>
      <c r="M214" s="252"/>
      <c r="N214" s="252"/>
      <c r="O214" s="23" t="s">
        <v>515</v>
      </c>
      <c r="P214" s="40" t="s">
        <v>516</v>
      </c>
      <c r="Q214" s="252"/>
      <c r="R214" s="252"/>
      <c r="S214" s="255"/>
      <c r="T214" s="357"/>
      <c r="U214" s="252"/>
      <c r="V214" s="249"/>
      <c r="W214" s="19"/>
    </row>
    <row r="215" spans="1:23" ht="30" x14ac:dyDescent="0.2">
      <c r="A215" s="221" t="s">
        <v>517</v>
      </c>
      <c r="B215" s="221" t="s">
        <v>518</v>
      </c>
      <c r="C215" s="227">
        <v>43290</v>
      </c>
      <c r="D215" s="224">
        <v>0.41736111111111113</v>
      </c>
      <c r="E215" s="206" t="s">
        <v>519</v>
      </c>
      <c r="F215" s="206" t="s">
        <v>1145</v>
      </c>
      <c r="G215" s="206">
        <v>1</v>
      </c>
      <c r="H215" s="212">
        <v>46020000</v>
      </c>
      <c r="I215" s="206" t="s">
        <v>520</v>
      </c>
      <c r="J215" s="206" t="s">
        <v>254</v>
      </c>
      <c r="K215" s="235">
        <v>1</v>
      </c>
      <c r="L215" s="206" t="s">
        <v>26</v>
      </c>
      <c r="M215" s="206" t="s">
        <v>26</v>
      </c>
      <c r="N215" s="206">
        <v>8</v>
      </c>
      <c r="O215" s="57" t="s">
        <v>521</v>
      </c>
      <c r="P215" s="40" t="s">
        <v>527</v>
      </c>
      <c r="Q215" s="200" t="s">
        <v>523</v>
      </c>
      <c r="R215" s="221" t="s">
        <v>28</v>
      </c>
      <c r="S215" s="209">
        <v>44800000</v>
      </c>
      <c r="T215" s="209">
        <v>44800000</v>
      </c>
      <c r="U215" s="206" t="s">
        <v>379</v>
      </c>
      <c r="V215" s="227">
        <v>43353</v>
      </c>
      <c r="W215" s="19"/>
    </row>
    <row r="216" spans="1:23" ht="30" x14ac:dyDescent="0.2">
      <c r="A216" s="222"/>
      <c r="B216" s="222"/>
      <c r="C216" s="228"/>
      <c r="D216" s="225"/>
      <c r="E216" s="207"/>
      <c r="F216" s="207"/>
      <c r="G216" s="207"/>
      <c r="H216" s="213"/>
      <c r="I216" s="207"/>
      <c r="J216" s="207"/>
      <c r="K216" s="254"/>
      <c r="L216" s="207"/>
      <c r="M216" s="207"/>
      <c r="N216" s="207"/>
      <c r="O216" s="57" t="s">
        <v>522</v>
      </c>
      <c r="P216" s="40" t="s">
        <v>528</v>
      </c>
      <c r="Q216" s="202"/>
      <c r="R216" s="222"/>
      <c r="S216" s="210"/>
      <c r="T216" s="210"/>
      <c r="U216" s="207"/>
      <c r="V216" s="222"/>
      <c r="W216" s="19"/>
    </row>
    <row r="217" spans="1:23" ht="30" x14ac:dyDescent="0.2">
      <c r="A217" s="222"/>
      <c r="B217" s="222"/>
      <c r="C217" s="228"/>
      <c r="D217" s="225"/>
      <c r="E217" s="207"/>
      <c r="F217" s="207"/>
      <c r="G217" s="207"/>
      <c r="H217" s="213"/>
      <c r="I217" s="207"/>
      <c r="J217" s="207"/>
      <c r="K217" s="254"/>
      <c r="L217" s="207"/>
      <c r="M217" s="207"/>
      <c r="N217" s="207"/>
      <c r="O217" s="57" t="s">
        <v>523</v>
      </c>
      <c r="P217" s="40" t="s">
        <v>529</v>
      </c>
      <c r="Q217" s="202"/>
      <c r="R217" s="222"/>
      <c r="S217" s="210"/>
      <c r="T217" s="210"/>
      <c r="U217" s="207"/>
      <c r="V217" s="222"/>
      <c r="W217" s="19"/>
    </row>
    <row r="218" spans="1:23" ht="30" x14ac:dyDescent="0.2">
      <c r="A218" s="222"/>
      <c r="B218" s="222"/>
      <c r="C218" s="228"/>
      <c r="D218" s="225"/>
      <c r="E218" s="207"/>
      <c r="F218" s="207"/>
      <c r="G218" s="207"/>
      <c r="H218" s="213"/>
      <c r="I218" s="207"/>
      <c r="J218" s="207"/>
      <c r="K218" s="254"/>
      <c r="L218" s="207"/>
      <c r="M218" s="207"/>
      <c r="N218" s="207"/>
      <c r="O218" s="57" t="s">
        <v>524</v>
      </c>
      <c r="P218" s="40" t="s">
        <v>530</v>
      </c>
      <c r="Q218" s="202"/>
      <c r="R218" s="222"/>
      <c r="S218" s="210"/>
      <c r="T218" s="210"/>
      <c r="U218" s="207"/>
      <c r="V218" s="222"/>
      <c r="W218" s="19"/>
    </row>
    <row r="219" spans="1:23" ht="45" x14ac:dyDescent="0.2">
      <c r="A219" s="222"/>
      <c r="B219" s="222"/>
      <c r="C219" s="228"/>
      <c r="D219" s="225"/>
      <c r="E219" s="207"/>
      <c r="F219" s="207"/>
      <c r="G219" s="207"/>
      <c r="H219" s="213"/>
      <c r="I219" s="207"/>
      <c r="J219" s="207"/>
      <c r="K219" s="254"/>
      <c r="L219" s="207"/>
      <c r="M219" s="207"/>
      <c r="N219" s="207"/>
      <c r="O219" s="57" t="s">
        <v>525</v>
      </c>
      <c r="P219" s="40" t="s">
        <v>531</v>
      </c>
      <c r="Q219" s="202"/>
      <c r="R219" s="222"/>
      <c r="S219" s="210"/>
      <c r="T219" s="210"/>
      <c r="U219" s="207"/>
      <c r="V219" s="222"/>
      <c r="W219" s="19"/>
    </row>
    <row r="220" spans="1:23" ht="45" x14ac:dyDescent="0.2">
      <c r="A220" s="222"/>
      <c r="B220" s="222"/>
      <c r="C220" s="228"/>
      <c r="D220" s="225"/>
      <c r="E220" s="207"/>
      <c r="F220" s="207"/>
      <c r="G220" s="207"/>
      <c r="H220" s="213"/>
      <c r="I220" s="207"/>
      <c r="J220" s="207"/>
      <c r="K220" s="254"/>
      <c r="L220" s="207"/>
      <c r="M220" s="207"/>
      <c r="N220" s="207"/>
      <c r="O220" s="57" t="s">
        <v>311</v>
      </c>
      <c r="P220" s="40" t="s">
        <v>55</v>
      </c>
      <c r="Q220" s="202"/>
      <c r="R220" s="222"/>
      <c r="S220" s="210"/>
      <c r="T220" s="210"/>
      <c r="U220" s="207"/>
      <c r="V220" s="222"/>
      <c r="W220" s="19"/>
    </row>
    <row r="221" spans="1:23" ht="30" x14ac:dyDescent="0.2">
      <c r="A221" s="222"/>
      <c r="B221" s="222"/>
      <c r="C221" s="228"/>
      <c r="D221" s="225"/>
      <c r="E221" s="207"/>
      <c r="F221" s="207"/>
      <c r="G221" s="207"/>
      <c r="H221" s="213"/>
      <c r="I221" s="207"/>
      <c r="J221" s="207"/>
      <c r="K221" s="254"/>
      <c r="L221" s="207"/>
      <c r="M221" s="207"/>
      <c r="N221" s="207"/>
      <c r="O221" s="57" t="s">
        <v>526</v>
      </c>
      <c r="P221" s="40" t="s">
        <v>532</v>
      </c>
      <c r="Q221" s="202"/>
      <c r="R221" s="222"/>
      <c r="S221" s="210"/>
      <c r="T221" s="210"/>
      <c r="U221" s="207"/>
      <c r="V221" s="222"/>
      <c r="W221" s="19"/>
    </row>
    <row r="222" spans="1:23" ht="30" x14ac:dyDescent="0.2">
      <c r="A222" s="223"/>
      <c r="B222" s="223"/>
      <c r="C222" s="229"/>
      <c r="D222" s="226"/>
      <c r="E222" s="208"/>
      <c r="F222" s="208"/>
      <c r="G222" s="208"/>
      <c r="H222" s="214"/>
      <c r="I222" s="208"/>
      <c r="J222" s="208"/>
      <c r="K222" s="236"/>
      <c r="L222" s="208"/>
      <c r="M222" s="208"/>
      <c r="N222" s="208"/>
      <c r="O222" s="57" t="s">
        <v>81</v>
      </c>
      <c r="P222" s="40" t="s">
        <v>86</v>
      </c>
      <c r="Q222" s="201"/>
      <c r="R222" s="223"/>
      <c r="S222" s="211"/>
      <c r="T222" s="211"/>
      <c r="U222" s="208"/>
      <c r="V222" s="223"/>
      <c r="W222" s="19"/>
    </row>
    <row r="223" spans="1:23" ht="30" x14ac:dyDescent="0.2">
      <c r="A223" s="221" t="s">
        <v>533</v>
      </c>
      <c r="B223" s="221" t="s">
        <v>534</v>
      </c>
      <c r="C223" s="227">
        <v>43298</v>
      </c>
      <c r="D223" s="224">
        <v>0.41736111111111113</v>
      </c>
      <c r="E223" s="206" t="s">
        <v>535</v>
      </c>
      <c r="F223" s="215" t="s">
        <v>1144</v>
      </c>
      <c r="G223" s="206">
        <v>10</v>
      </c>
      <c r="H223" s="212">
        <v>30000000</v>
      </c>
      <c r="I223" s="206" t="s">
        <v>115</v>
      </c>
      <c r="J223" s="206" t="s">
        <v>254</v>
      </c>
      <c r="K223" s="235">
        <v>1</v>
      </c>
      <c r="L223" s="206" t="s">
        <v>26</v>
      </c>
      <c r="M223" s="206" t="s">
        <v>26</v>
      </c>
      <c r="N223" s="206">
        <v>2</v>
      </c>
      <c r="O223" s="66" t="s">
        <v>536</v>
      </c>
      <c r="P223" s="40" t="s">
        <v>537</v>
      </c>
      <c r="Q223" s="66" t="s">
        <v>536</v>
      </c>
      <c r="R223" s="59" t="s">
        <v>28</v>
      </c>
      <c r="S223" s="86">
        <v>11050000</v>
      </c>
      <c r="T223" s="163">
        <v>11050000</v>
      </c>
      <c r="U223" s="23" t="s">
        <v>115</v>
      </c>
      <c r="V223" s="162">
        <v>43353</v>
      </c>
      <c r="W223" s="19"/>
    </row>
    <row r="224" spans="1:23" ht="45" customHeight="1" x14ac:dyDescent="0.2">
      <c r="A224" s="222"/>
      <c r="B224" s="222"/>
      <c r="C224" s="228"/>
      <c r="D224" s="225"/>
      <c r="E224" s="207"/>
      <c r="F224" s="216"/>
      <c r="G224" s="207"/>
      <c r="H224" s="213"/>
      <c r="I224" s="207"/>
      <c r="J224" s="207"/>
      <c r="K224" s="254"/>
      <c r="L224" s="207"/>
      <c r="M224" s="207"/>
      <c r="N224" s="207"/>
      <c r="O224" s="66" t="s">
        <v>54</v>
      </c>
      <c r="P224" s="85" t="s">
        <v>55</v>
      </c>
      <c r="Q224" s="200" t="s">
        <v>54</v>
      </c>
      <c r="R224" s="237" t="s">
        <v>28</v>
      </c>
      <c r="S224" s="243">
        <v>15151</v>
      </c>
      <c r="T224" s="355">
        <f>S224*569.58</f>
        <v>8629706.5800000001</v>
      </c>
      <c r="U224" s="206" t="s">
        <v>115</v>
      </c>
      <c r="V224" s="227">
        <v>43353</v>
      </c>
      <c r="W224" s="19"/>
    </row>
    <row r="225" spans="1:23" ht="30" x14ac:dyDescent="0.2">
      <c r="A225" s="223"/>
      <c r="B225" s="223"/>
      <c r="C225" s="229"/>
      <c r="D225" s="226"/>
      <c r="E225" s="208"/>
      <c r="F225" s="217"/>
      <c r="G225" s="208"/>
      <c r="H225" s="214"/>
      <c r="I225" s="208"/>
      <c r="J225" s="208"/>
      <c r="K225" s="236"/>
      <c r="L225" s="208"/>
      <c r="M225" s="208"/>
      <c r="N225" s="208"/>
      <c r="O225" s="57" t="s">
        <v>538</v>
      </c>
      <c r="P225" s="40" t="s">
        <v>539</v>
      </c>
      <c r="Q225" s="201"/>
      <c r="R225" s="239"/>
      <c r="S225" s="245"/>
      <c r="T225" s="357"/>
      <c r="U225" s="208"/>
      <c r="V225" s="229"/>
      <c r="W225" s="19"/>
    </row>
    <row r="226" spans="1:23" ht="30" customHeight="1" x14ac:dyDescent="0.2">
      <c r="A226" s="221" t="s">
        <v>615</v>
      </c>
      <c r="B226" s="221" t="s">
        <v>616</v>
      </c>
      <c r="C226" s="227">
        <v>43367</v>
      </c>
      <c r="D226" s="224">
        <v>0.41736111111111113</v>
      </c>
      <c r="E226" s="206" t="s">
        <v>617</v>
      </c>
      <c r="F226" s="215" t="s">
        <v>1144</v>
      </c>
      <c r="G226" s="206">
        <v>14</v>
      </c>
      <c r="H226" s="212">
        <v>30000000</v>
      </c>
      <c r="I226" s="206" t="s">
        <v>48</v>
      </c>
      <c r="J226" s="206" t="s">
        <v>253</v>
      </c>
      <c r="K226" s="235">
        <v>1</v>
      </c>
      <c r="L226" s="206" t="s">
        <v>26</v>
      </c>
      <c r="M226" s="206" t="s">
        <v>26</v>
      </c>
      <c r="N226" s="206">
        <v>2</v>
      </c>
      <c r="O226" s="57" t="s">
        <v>286</v>
      </c>
      <c r="P226" s="96" t="s">
        <v>210</v>
      </c>
      <c r="Q226" s="63" t="s">
        <v>375</v>
      </c>
      <c r="R226" s="74" t="s">
        <v>28</v>
      </c>
      <c r="S226" s="86">
        <v>29529851.699999999</v>
      </c>
      <c r="T226" s="163">
        <v>29529851.699999999</v>
      </c>
      <c r="U226" s="63" t="s">
        <v>299</v>
      </c>
      <c r="V226" s="130">
        <v>43440</v>
      </c>
      <c r="W226" s="19"/>
    </row>
    <row r="227" spans="1:23" ht="30" x14ac:dyDescent="0.2">
      <c r="A227" s="223"/>
      <c r="B227" s="223"/>
      <c r="C227" s="229"/>
      <c r="D227" s="226"/>
      <c r="E227" s="208"/>
      <c r="F227" s="217"/>
      <c r="G227" s="208"/>
      <c r="H227" s="214"/>
      <c r="I227" s="208"/>
      <c r="J227" s="208"/>
      <c r="K227" s="236"/>
      <c r="L227" s="208"/>
      <c r="M227" s="208"/>
      <c r="N227" s="208"/>
      <c r="O227" s="24" t="s">
        <v>375</v>
      </c>
      <c r="P227" s="97" t="s">
        <v>125</v>
      </c>
      <c r="Q227" s="57" t="s">
        <v>286</v>
      </c>
      <c r="R227" s="74" t="s">
        <v>28</v>
      </c>
      <c r="S227" s="147">
        <v>809.08</v>
      </c>
      <c r="T227" s="168">
        <f>S227*581.09</f>
        <v>470148.29720000003</v>
      </c>
      <c r="U227" s="43" t="s">
        <v>1045</v>
      </c>
      <c r="V227" s="130">
        <v>43440</v>
      </c>
      <c r="W227" s="19"/>
    </row>
    <row r="228" spans="1:23" ht="30" x14ac:dyDescent="0.2">
      <c r="A228" s="221" t="s">
        <v>618</v>
      </c>
      <c r="B228" s="221" t="s">
        <v>619</v>
      </c>
      <c r="C228" s="227">
        <v>43378</v>
      </c>
      <c r="D228" s="224">
        <v>0.41736111111111113</v>
      </c>
      <c r="E228" s="206" t="s">
        <v>620</v>
      </c>
      <c r="F228" s="206" t="s">
        <v>1145</v>
      </c>
      <c r="G228" s="206">
        <v>1</v>
      </c>
      <c r="H228" s="212">
        <v>28000000</v>
      </c>
      <c r="I228" s="206" t="s">
        <v>77</v>
      </c>
      <c r="J228" s="206" t="s">
        <v>254</v>
      </c>
      <c r="K228" s="235">
        <v>0.7</v>
      </c>
      <c r="L228" s="235">
        <v>0.3</v>
      </c>
      <c r="M228" s="206" t="s">
        <v>26</v>
      </c>
      <c r="N228" s="206">
        <v>4</v>
      </c>
      <c r="O228" s="24" t="s">
        <v>830</v>
      </c>
      <c r="P228" s="118" t="s">
        <v>829</v>
      </c>
      <c r="Q228" s="206" t="s">
        <v>830</v>
      </c>
      <c r="R228" s="221" t="s">
        <v>28</v>
      </c>
      <c r="S228" s="345">
        <v>23256734</v>
      </c>
      <c r="T228" s="345">
        <v>23256734</v>
      </c>
      <c r="U228" s="206" t="s">
        <v>88</v>
      </c>
      <c r="V228" s="227">
        <v>43416</v>
      </c>
      <c r="W228" s="19"/>
    </row>
    <row r="229" spans="1:23" ht="30" x14ac:dyDescent="0.2">
      <c r="A229" s="222"/>
      <c r="B229" s="222"/>
      <c r="C229" s="228"/>
      <c r="D229" s="225"/>
      <c r="E229" s="207"/>
      <c r="F229" s="207"/>
      <c r="G229" s="207"/>
      <c r="H229" s="213"/>
      <c r="I229" s="207"/>
      <c r="J229" s="207"/>
      <c r="K229" s="254"/>
      <c r="L229" s="254"/>
      <c r="M229" s="207"/>
      <c r="N229" s="207"/>
      <c r="O229" s="24" t="s">
        <v>435</v>
      </c>
      <c r="P229" s="118" t="s">
        <v>436</v>
      </c>
      <c r="Q229" s="207"/>
      <c r="R229" s="222"/>
      <c r="S229" s="346"/>
      <c r="T229" s="346"/>
      <c r="U229" s="207"/>
      <c r="V229" s="222"/>
      <c r="W229" s="19"/>
    </row>
    <row r="230" spans="1:23" ht="60" x14ac:dyDescent="0.2">
      <c r="A230" s="222"/>
      <c r="B230" s="222"/>
      <c r="C230" s="228"/>
      <c r="D230" s="225"/>
      <c r="E230" s="207"/>
      <c r="F230" s="207"/>
      <c r="G230" s="207"/>
      <c r="H230" s="213"/>
      <c r="I230" s="207"/>
      <c r="J230" s="207"/>
      <c r="K230" s="254"/>
      <c r="L230" s="254"/>
      <c r="M230" s="207"/>
      <c r="N230" s="207"/>
      <c r="O230" s="24" t="s">
        <v>831</v>
      </c>
      <c r="P230" s="118" t="s">
        <v>670</v>
      </c>
      <c r="Q230" s="207"/>
      <c r="R230" s="222"/>
      <c r="S230" s="346"/>
      <c r="T230" s="346"/>
      <c r="U230" s="207"/>
      <c r="V230" s="222"/>
      <c r="W230" s="19"/>
    </row>
    <row r="231" spans="1:23" x14ac:dyDescent="0.2">
      <c r="A231" s="223"/>
      <c r="B231" s="223"/>
      <c r="C231" s="229"/>
      <c r="D231" s="226"/>
      <c r="E231" s="208"/>
      <c r="F231" s="208"/>
      <c r="G231" s="208"/>
      <c r="H231" s="214"/>
      <c r="I231" s="208"/>
      <c r="J231" s="208"/>
      <c r="K231" s="236"/>
      <c r="L231" s="236"/>
      <c r="M231" s="208"/>
      <c r="N231" s="208"/>
      <c r="O231" s="24" t="s">
        <v>832</v>
      </c>
      <c r="P231" s="118" t="s">
        <v>833</v>
      </c>
      <c r="Q231" s="208"/>
      <c r="R231" s="223"/>
      <c r="S231" s="347"/>
      <c r="T231" s="347"/>
      <c r="U231" s="208"/>
      <c r="V231" s="223"/>
      <c r="W231" s="19"/>
    </row>
    <row r="232" spans="1:23" ht="45" customHeight="1" x14ac:dyDescent="0.2">
      <c r="A232" s="206" t="s">
        <v>624</v>
      </c>
      <c r="B232" s="206" t="s">
        <v>621</v>
      </c>
      <c r="C232" s="227">
        <v>43375</v>
      </c>
      <c r="D232" s="224">
        <v>0.41736111111111113</v>
      </c>
      <c r="E232" s="206" t="s">
        <v>622</v>
      </c>
      <c r="F232" s="215" t="s">
        <v>1144</v>
      </c>
      <c r="G232" s="206">
        <v>42</v>
      </c>
      <c r="H232" s="212">
        <v>39000000</v>
      </c>
      <c r="I232" s="206" t="s">
        <v>623</v>
      </c>
      <c r="J232" s="206" t="s">
        <v>254</v>
      </c>
      <c r="K232" s="235">
        <v>1</v>
      </c>
      <c r="L232" s="206" t="s">
        <v>26</v>
      </c>
      <c r="M232" s="206" t="s">
        <v>26</v>
      </c>
      <c r="N232" s="206">
        <v>15</v>
      </c>
      <c r="O232" s="24" t="s">
        <v>834</v>
      </c>
      <c r="P232" s="118">
        <v>3101243599</v>
      </c>
      <c r="Q232" s="206" t="s">
        <v>835</v>
      </c>
      <c r="R232" s="221" t="s">
        <v>28</v>
      </c>
      <c r="S232" s="243">
        <v>54637.89</v>
      </c>
      <c r="T232" s="355">
        <f>S232*586.14</f>
        <v>32025452.844599999</v>
      </c>
      <c r="U232" s="206" t="s">
        <v>1046</v>
      </c>
      <c r="V232" s="227">
        <v>43510</v>
      </c>
      <c r="W232" s="19"/>
    </row>
    <row r="233" spans="1:23" ht="45" x14ac:dyDescent="0.2">
      <c r="A233" s="207"/>
      <c r="B233" s="207"/>
      <c r="C233" s="228"/>
      <c r="D233" s="225"/>
      <c r="E233" s="207"/>
      <c r="F233" s="216"/>
      <c r="G233" s="207"/>
      <c r="H233" s="213"/>
      <c r="I233" s="207"/>
      <c r="J233" s="207"/>
      <c r="K233" s="254"/>
      <c r="L233" s="207"/>
      <c r="M233" s="207"/>
      <c r="N233" s="207"/>
      <c r="O233" s="24" t="s">
        <v>835</v>
      </c>
      <c r="P233" s="118" t="s">
        <v>836</v>
      </c>
      <c r="Q233" s="207"/>
      <c r="R233" s="222"/>
      <c r="S233" s="244"/>
      <c r="T233" s="356"/>
      <c r="U233" s="207"/>
      <c r="V233" s="222"/>
      <c r="W233" s="19"/>
    </row>
    <row r="234" spans="1:23" ht="30" x14ac:dyDescent="0.2">
      <c r="A234" s="207"/>
      <c r="B234" s="207"/>
      <c r="C234" s="228"/>
      <c r="D234" s="225"/>
      <c r="E234" s="207"/>
      <c r="F234" s="216"/>
      <c r="G234" s="207"/>
      <c r="H234" s="213"/>
      <c r="I234" s="207"/>
      <c r="J234" s="207"/>
      <c r="K234" s="254"/>
      <c r="L234" s="207"/>
      <c r="M234" s="207"/>
      <c r="N234" s="207"/>
      <c r="O234" s="24" t="s">
        <v>837</v>
      </c>
      <c r="P234" s="118" t="s">
        <v>838</v>
      </c>
      <c r="Q234" s="208"/>
      <c r="R234" s="223"/>
      <c r="S234" s="245"/>
      <c r="T234" s="357"/>
      <c r="U234" s="208"/>
      <c r="V234" s="222"/>
      <c r="W234" s="19"/>
    </row>
    <row r="235" spans="1:23" ht="45" customHeight="1" x14ac:dyDescent="0.2">
      <c r="A235" s="207"/>
      <c r="B235" s="207"/>
      <c r="C235" s="228"/>
      <c r="D235" s="225"/>
      <c r="E235" s="207"/>
      <c r="F235" s="216"/>
      <c r="G235" s="207"/>
      <c r="H235" s="213"/>
      <c r="I235" s="207"/>
      <c r="J235" s="207"/>
      <c r="K235" s="254"/>
      <c r="L235" s="207"/>
      <c r="M235" s="207"/>
      <c r="N235" s="207"/>
      <c r="O235" s="24" t="s">
        <v>839</v>
      </c>
      <c r="P235" s="118" t="s">
        <v>840</v>
      </c>
      <c r="Q235" s="206" t="s">
        <v>322</v>
      </c>
      <c r="R235" s="221" t="s">
        <v>28</v>
      </c>
      <c r="S235" s="345">
        <v>2584704</v>
      </c>
      <c r="T235" s="345">
        <v>2584704</v>
      </c>
      <c r="U235" s="206" t="s">
        <v>1046</v>
      </c>
      <c r="V235" s="227">
        <v>43487</v>
      </c>
      <c r="W235" s="19"/>
    </row>
    <row r="236" spans="1:23" ht="30" x14ac:dyDescent="0.2">
      <c r="A236" s="207"/>
      <c r="B236" s="207"/>
      <c r="C236" s="228"/>
      <c r="D236" s="225"/>
      <c r="E236" s="207"/>
      <c r="F236" s="216"/>
      <c r="G236" s="207"/>
      <c r="H236" s="213"/>
      <c r="I236" s="207"/>
      <c r="J236" s="207"/>
      <c r="K236" s="254"/>
      <c r="L236" s="207"/>
      <c r="M236" s="207"/>
      <c r="N236" s="207"/>
      <c r="O236" s="24" t="s">
        <v>841</v>
      </c>
      <c r="P236" s="118" t="s">
        <v>842</v>
      </c>
      <c r="Q236" s="207"/>
      <c r="R236" s="222"/>
      <c r="S236" s="346"/>
      <c r="T236" s="346"/>
      <c r="U236" s="207"/>
      <c r="V236" s="222"/>
      <c r="W236" s="19"/>
    </row>
    <row r="237" spans="1:23" ht="30" x14ac:dyDescent="0.2">
      <c r="A237" s="207"/>
      <c r="B237" s="207"/>
      <c r="C237" s="228"/>
      <c r="D237" s="225"/>
      <c r="E237" s="207"/>
      <c r="F237" s="216"/>
      <c r="G237" s="207"/>
      <c r="H237" s="213"/>
      <c r="I237" s="207"/>
      <c r="J237" s="207"/>
      <c r="K237" s="254"/>
      <c r="L237" s="207"/>
      <c r="M237" s="207"/>
      <c r="N237" s="207"/>
      <c r="O237" s="24" t="s">
        <v>322</v>
      </c>
      <c r="P237" s="118" t="s">
        <v>323</v>
      </c>
      <c r="Q237" s="208"/>
      <c r="R237" s="223"/>
      <c r="S237" s="347"/>
      <c r="T237" s="347"/>
      <c r="U237" s="208"/>
      <c r="V237" s="222"/>
      <c r="W237" s="19"/>
    </row>
    <row r="238" spans="1:23" ht="45" customHeight="1" x14ac:dyDescent="0.2">
      <c r="A238" s="207"/>
      <c r="B238" s="207"/>
      <c r="C238" s="228"/>
      <c r="D238" s="225"/>
      <c r="E238" s="207"/>
      <c r="F238" s="216"/>
      <c r="G238" s="207"/>
      <c r="H238" s="213"/>
      <c r="I238" s="207"/>
      <c r="J238" s="207"/>
      <c r="K238" s="254"/>
      <c r="L238" s="207"/>
      <c r="M238" s="207"/>
      <c r="N238" s="207"/>
      <c r="O238" s="24" t="s">
        <v>843</v>
      </c>
      <c r="P238" s="118" t="s">
        <v>844</v>
      </c>
      <c r="Q238" s="206" t="s">
        <v>849</v>
      </c>
      <c r="R238" s="221" t="s">
        <v>28</v>
      </c>
      <c r="S238" s="345">
        <v>122718</v>
      </c>
      <c r="T238" s="345">
        <v>122718</v>
      </c>
      <c r="U238" s="206" t="s">
        <v>1047</v>
      </c>
      <c r="V238" s="227">
        <v>43487</v>
      </c>
      <c r="W238" s="19"/>
    </row>
    <row r="239" spans="1:23" ht="30" x14ac:dyDescent="0.2">
      <c r="A239" s="207"/>
      <c r="B239" s="207"/>
      <c r="C239" s="228"/>
      <c r="D239" s="225"/>
      <c r="E239" s="207"/>
      <c r="F239" s="216"/>
      <c r="G239" s="207"/>
      <c r="H239" s="213"/>
      <c r="I239" s="207"/>
      <c r="J239" s="207"/>
      <c r="K239" s="254"/>
      <c r="L239" s="207"/>
      <c r="M239" s="207"/>
      <c r="N239" s="207"/>
      <c r="O239" s="24" t="s">
        <v>845</v>
      </c>
      <c r="P239" s="118" t="s">
        <v>846</v>
      </c>
      <c r="Q239" s="207"/>
      <c r="R239" s="222"/>
      <c r="S239" s="346"/>
      <c r="T239" s="346"/>
      <c r="U239" s="207"/>
      <c r="V239" s="222"/>
      <c r="W239" s="19"/>
    </row>
    <row r="240" spans="1:23" ht="50.25" customHeight="1" x14ac:dyDescent="0.2">
      <c r="A240" s="207"/>
      <c r="B240" s="207"/>
      <c r="C240" s="228"/>
      <c r="D240" s="225"/>
      <c r="E240" s="207"/>
      <c r="F240" s="216"/>
      <c r="G240" s="207"/>
      <c r="H240" s="213"/>
      <c r="I240" s="207"/>
      <c r="J240" s="207"/>
      <c r="K240" s="254"/>
      <c r="L240" s="207"/>
      <c r="M240" s="207"/>
      <c r="N240" s="207"/>
      <c r="O240" s="24" t="s">
        <v>847</v>
      </c>
      <c r="P240" s="118" t="s">
        <v>848</v>
      </c>
      <c r="Q240" s="208"/>
      <c r="R240" s="223"/>
      <c r="S240" s="347"/>
      <c r="T240" s="347"/>
      <c r="U240" s="208"/>
      <c r="V240" s="222"/>
      <c r="W240" s="19"/>
    </row>
    <row r="241" spans="1:23" ht="45" customHeight="1" x14ac:dyDescent="0.2">
      <c r="A241" s="207"/>
      <c r="B241" s="207"/>
      <c r="C241" s="228"/>
      <c r="D241" s="225"/>
      <c r="E241" s="207"/>
      <c r="F241" s="216"/>
      <c r="G241" s="207"/>
      <c r="H241" s="213"/>
      <c r="I241" s="207"/>
      <c r="J241" s="207"/>
      <c r="K241" s="254"/>
      <c r="L241" s="207"/>
      <c r="M241" s="207"/>
      <c r="N241" s="207"/>
      <c r="O241" s="24" t="s">
        <v>849</v>
      </c>
      <c r="P241" s="118" t="s">
        <v>850</v>
      </c>
      <c r="Q241" s="206" t="s">
        <v>841</v>
      </c>
      <c r="R241" s="221" t="s">
        <v>28</v>
      </c>
      <c r="S241" s="345">
        <v>1624289.5</v>
      </c>
      <c r="T241" s="345">
        <v>1624289.5</v>
      </c>
      <c r="U241" s="206" t="s">
        <v>1046</v>
      </c>
      <c r="V241" s="227">
        <v>43487</v>
      </c>
      <c r="W241" s="19"/>
    </row>
    <row r="242" spans="1:23" ht="45" x14ac:dyDescent="0.2">
      <c r="A242" s="207"/>
      <c r="B242" s="207"/>
      <c r="C242" s="228"/>
      <c r="D242" s="225"/>
      <c r="E242" s="207"/>
      <c r="F242" s="216"/>
      <c r="G242" s="207"/>
      <c r="H242" s="213"/>
      <c r="I242" s="207"/>
      <c r="J242" s="207"/>
      <c r="K242" s="254"/>
      <c r="L242" s="207"/>
      <c r="M242" s="207"/>
      <c r="N242" s="207"/>
      <c r="O242" s="24" t="s">
        <v>851</v>
      </c>
      <c r="P242" s="118" t="s">
        <v>852</v>
      </c>
      <c r="Q242" s="207"/>
      <c r="R242" s="222"/>
      <c r="S242" s="346"/>
      <c r="T242" s="346"/>
      <c r="U242" s="207"/>
      <c r="V242" s="222"/>
      <c r="W242" s="19"/>
    </row>
    <row r="243" spans="1:23" ht="30" x14ac:dyDescent="0.2">
      <c r="A243" s="207"/>
      <c r="B243" s="207"/>
      <c r="C243" s="228"/>
      <c r="D243" s="225"/>
      <c r="E243" s="207"/>
      <c r="F243" s="216"/>
      <c r="G243" s="207"/>
      <c r="H243" s="213"/>
      <c r="I243" s="207"/>
      <c r="J243" s="207"/>
      <c r="K243" s="254"/>
      <c r="L243" s="207"/>
      <c r="M243" s="207"/>
      <c r="N243" s="207"/>
      <c r="O243" s="24" t="s">
        <v>733</v>
      </c>
      <c r="P243" s="118" t="s">
        <v>734</v>
      </c>
      <c r="Q243" s="208"/>
      <c r="R243" s="223"/>
      <c r="S243" s="347"/>
      <c r="T243" s="347"/>
      <c r="U243" s="208"/>
      <c r="V243" s="222"/>
      <c r="W243" s="19"/>
    </row>
    <row r="244" spans="1:23" ht="45" customHeight="1" x14ac:dyDescent="0.2">
      <c r="A244" s="207"/>
      <c r="B244" s="207"/>
      <c r="C244" s="228"/>
      <c r="D244" s="225"/>
      <c r="E244" s="207"/>
      <c r="F244" s="216"/>
      <c r="G244" s="207"/>
      <c r="H244" s="213"/>
      <c r="I244" s="207"/>
      <c r="J244" s="207"/>
      <c r="K244" s="254"/>
      <c r="L244" s="207"/>
      <c r="M244" s="207"/>
      <c r="N244" s="207"/>
      <c r="O244" s="24" t="s">
        <v>853</v>
      </c>
      <c r="P244" s="118" t="s">
        <v>838</v>
      </c>
      <c r="Q244" s="206" t="s">
        <v>847</v>
      </c>
      <c r="R244" s="221" t="s">
        <v>28</v>
      </c>
      <c r="S244" s="345">
        <v>1471627</v>
      </c>
      <c r="T244" s="345">
        <v>1471627</v>
      </c>
      <c r="U244" s="206" t="s">
        <v>1046</v>
      </c>
      <c r="V244" s="227">
        <v>43487</v>
      </c>
      <c r="W244" s="19"/>
    </row>
    <row r="245" spans="1:23" ht="30" x14ac:dyDescent="0.2">
      <c r="A245" s="207"/>
      <c r="B245" s="207"/>
      <c r="C245" s="228"/>
      <c r="D245" s="225"/>
      <c r="E245" s="207"/>
      <c r="F245" s="216"/>
      <c r="G245" s="207"/>
      <c r="H245" s="213"/>
      <c r="I245" s="207"/>
      <c r="J245" s="207"/>
      <c r="K245" s="254"/>
      <c r="L245" s="207"/>
      <c r="M245" s="207"/>
      <c r="N245" s="207"/>
      <c r="O245" s="24" t="s">
        <v>854</v>
      </c>
      <c r="P245" s="118" t="s">
        <v>855</v>
      </c>
      <c r="Q245" s="207"/>
      <c r="R245" s="222"/>
      <c r="S245" s="346"/>
      <c r="T245" s="346"/>
      <c r="U245" s="207"/>
      <c r="V245" s="222"/>
      <c r="W245" s="19"/>
    </row>
    <row r="246" spans="1:23" ht="45" x14ac:dyDescent="0.2">
      <c r="A246" s="208"/>
      <c r="B246" s="208"/>
      <c r="C246" s="229"/>
      <c r="D246" s="226"/>
      <c r="E246" s="208"/>
      <c r="F246" s="217"/>
      <c r="G246" s="208"/>
      <c r="H246" s="214"/>
      <c r="I246" s="208"/>
      <c r="J246" s="208"/>
      <c r="K246" s="236"/>
      <c r="L246" s="208"/>
      <c r="M246" s="208"/>
      <c r="N246" s="208"/>
      <c r="O246" s="24" t="s">
        <v>856</v>
      </c>
      <c r="P246" s="118" t="s">
        <v>780</v>
      </c>
      <c r="Q246" s="208"/>
      <c r="R246" s="223"/>
      <c r="S246" s="347"/>
      <c r="T246" s="347"/>
      <c r="U246" s="208"/>
      <c r="V246" s="222"/>
      <c r="W246" s="19"/>
    </row>
    <row r="247" spans="1:23" ht="45" x14ac:dyDescent="0.2">
      <c r="A247" s="206" t="s">
        <v>625</v>
      </c>
      <c r="B247" s="206" t="s">
        <v>626</v>
      </c>
      <c r="C247" s="259">
        <v>43378</v>
      </c>
      <c r="D247" s="224">
        <v>0.41736111111111113</v>
      </c>
      <c r="E247" s="206" t="s">
        <v>627</v>
      </c>
      <c r="F247" s="215" t="s">
        <v>1144</v>
      </c>
      <c r="G247" s="206">
        <v>28</v>
      </c>
      <c r="H247" s="212">
        <v>63188791.5</v>
      </c>
      <c r="I247" s="206" t="s">
        <v>628</v>
      </c>
      <c r="J247" s="206" t="s">
        <v>254</v>
      </c>
      <c r="K247" s="235">
        <v>0.9</v>
      </c>
      <c r="L247" s="206" t="s">
        <v>629</v>
      </c>
      <c r="M247" s="206" t="s">
        <v>26</v>
      </c>
      <c r="N247" s="206">
        <v>33</v>
      </c>
      <c r="O247" s="24" t="s">
        <v>857</v>
      </c>
      <c r="P247" s="119" t="s">
        <v>181</v>
      </c>
      <c r="Q247" s="206" t="s">
        <v>858</v>
      </c>
      <c r="R247" s="221" t="s">
        <v>28</v>
      </c>
      <c r="S247" s="345">
        <v>2440800</v>
      </c>
      <c r="T247" s="345">
        <v>2440800</v>
      </c>
      <c r="U247" s="206" t="s">
        <v>628</v>
      </c>
      <c r="V247" s="227">
        <v>43496</v>
      </c>
      <c r="W247" s="19"/>
    </row>
    <row r="248" spans="1:23" x14ac:dyDescent="0.2">
      <c r="A248" s="207"/>
      <c r="B248" s="207"/>
      <c r="C248" s="260"/>
      <c r="D248" s="225"/>
      <c r="E248" s="207"/>
      <c r="F248" s="216"/>
      <c r="G248" s="207"/>
      <c r="H248" s="213"/>
      <c r="I248" s="207"/>
      <c r="J248" s="207"/>
      <c r="K248" s="254"/>
      <c r="L248" s="207"/>
      <c r="M248" s="207"/>
      <c r="N248" s="207"/>
      <c r="O248" s="24" t="s">
        <v>858</v>
      </c>
      <c r="P248" s="119" t="s">
        <v>859</v>
      </c>
      <c r="Q248" s="207"/>
      <c r="R248" s="222"/>
      <c r="S248" s="346"/>
      <c r="T248" s="346"/>
      <c r="U248" s="207"/>
      <c r="V248" s="222"/>
      <c r="W248" s="19"/>
    </row>
    <row r="249" spans="1:23" ht="30" x14ac:dyDescent="0.2">
      <c r="A249" s="207"/>
      <c r="B249" s="207"/>
      <c r="C249" s="260"/>
      <c r="D249" s="225"/>
      <c r="E249" s="207"/>
      <c r="F249" s="216"/>
      <c r="G249" s="207"/>
      <c r="H249" s="213"/>
      <c r="I249" s="207"/>
      <c r="J249" s="207"/>
      <c r="K249" s="254"/>
      <c r="L249" s="207"/>
      <c r="M249" s="207"/>
      <c r="N249" s="207"/>
      <c r="O249" s="24" t="s">
        <v>860</v>
      </c>
      <c r="P249" s="119" t="s">
        <v>861</v>
      </c>
      <c r="Q249" s="208"/>
      <c r="R249" s="223"/>
      <c r="S249" s="347"/>
      <c r="T249" s="347"/>
      <c r="U249" s="208"/>
      <c r="V249" s="222"/>
      <c r="W249" s="19"/>
    </row>
    <row r="250" spans="1:23" ht="45" x14ac:dyDescent="0.2">
      <c r="A250" s="207"/>
      <c r="B250" s="207"/>
      <c r="C250" s="260"/>
      <c r="D250" s="225"/>
      <c r="E250" s="207"/>
      <c r="F250" s="216"/>
      <c r="G250" s="207"/>
      <c r="H250" s="213"/>
      <c r="I250" s="207"/>
      <c r="J250" s="207"/>
      <c r="K250" s="254"/>
      <c r="L250" s="207"/>
      <c r="M250" s="207"/>
      <c r="N250" s="207"/>
      <c r="O250" s="24" t="s">
        <v>862</v>
      </c>
      <c r="P250" s="119" t="s">
        <v>863</v>
      </c>
      <c r="Q250" s="206" t="s">
        <v>876</v>
      </c>
      <c r="R250" s="221" t="s">
        <v>28</v>
      </c>
      <c r="S250" s="345">
        <v>1200060</v>
      </c>
      <c r="T250" s="345">
        <v>1200060</v>
      </c>
      <c r="U250" s="206" t="s">
        <v>628</v>
      </c>
      <c r="V250" s="227">
        <v>43496</v>
      </c>
      <c r="W250" s="19"/>
    </row>
    <row r="251" spans="1:23" ht="45" x14ac:dyDescent="0.2">
      <c r="A251" s="207"/>
      <c r="B251" s="207"/>
      <c r="C251" s="260"/>
      <c r="D251" s="225"/>
      <c r="E251" s="207"/>
      <c r="F251" s="216"/>
      <c r="G251" s="207"/>
      <c r="H251" s="213"/>
      <c r="I251" s="207"/>
      <c r="J251" s="207"/>
      <c r="K251" s="254"/>
      <c r="L251" s="207"/>
      <c r="M251" s="207"/>
      <c r="N251" s="207"/>
      <c r="O251" s="24" t="s">
        <v>864</v>
      </c>
      <c r="P251" s="119" t="s">
        <v>865</v>
      </c>
      <c r="Q251" s="207"/>
      <c r="R251" s="222"/>
      <c r="S251" s="346"/>
      <c r="T251" s="346"/>
      <c r="U251" s="207"/>
      <c r="V251" s="222"/>
      <c r="W251" s="19"/>
    </row>
    <row r="252" spans="1:23" ht="30" x14ac:dyDescent="0.2">
      <c r="A252" s="207"/>
      <c r="B252" s="207"/>
      <c r="C252" s="260"/>
      <c r="D252" s="225"/>
      <c r="E252" s="207"/>
      <c r="F252" s="216"/>
      <c r="G252" s="207"/>
      <c r="H252" s="213"/>
      <c r="I252" s="207"/>
      <c r="J252" s="207"/>
      <c r="K252" s="254"/>
      <c r="L252" s="207"/>
      <c r="M252" s="207"/>
      <c r="N252" s="207"/>
      <c r="O252" s="24" t="s">
        <v>866</v>
      </c>
      <c r="P252" s="119" t="s">
        <v>867</v>
      </c>
      <c r="Q252" s="208"/>
      <c r="R252" s="223"/>
      <c r="S252" s="347"/>
      <c r="T252" s="347"/>
      <c r="U252" s="208"/>
      <c r="V252" s="222"/>
      <c r="W252" s="19"/>
    </row>
    <row r="253" spans="1:23" ht="60" customHeight="1" x14ac:dyDescent="0.2">
      <c r="A253" s="207"/>
      <c r="B253" s="207"/>
      <c r="C253" s="260"/>
      <c r="D253" s="225"/>
      <c r="E253" s="207"/>
      <c r="F253" s="216"/>
      <c r="G253" s="207"/>
      <c r="H253" s="213"/>
      <c r="I253" s="207"/>
      <c r="J253" s="207"/>
      <c r="K253" s="254"/>
      <c r="L253" s="207"/>
      <c r="M253" s="207"/>
      <c r="N253" s="207"/>
      <c r="O253" s="24" t="s">
        <v>868</v>
      </c>
      <c r="P253" s="119" t="s">
        <v>869</v>
      </c>
      <c r="Q253" s="206" t="s">
        <v>864</v>
      </c>
      <c r="R253" s="221" t="s">
        <v>28</v>
      </c>
      <c r="S253" s="345">
        <v>333576</v>
      </c>
      <c r="T253" s="345">
        <v>333576</v>
      </c>
      <c r="U253" s="206" t="s">
        <v>628</v>
      </c>
      <c r="V253" s="227">
        <v>43496</v>
      </c>
      <c r="W253" s="19"/>
    </row>
    <row r="254" spans="1:23" ht="30" x14ac:dyDescent="0.2">
      <c r="A254" s="207"/>
      <c r="B254" s="207"/>
      <c r="C254" s="260"/>
      <c r="D254" s="225"/>
      <c r="E254" s="207"/>
      <c r="F254" s="216"/>
      <c r="G254" s="207"/>
      <c r="H254" s="213"/>
      <c r="I254" s="207"/>
      <c r="J254" s="207"/>
      <c r="K254" s="254"/>
      <c r="L254" s="207"/>
      <c r="M254" s="207"/>
      <c r="N254" s="207"/>
      <c r="O254" s="24" t="s">
        <v>870</v>
      </c>
      <c r="P254" s="119" t="s">
        <v>871</v>
      </c>
      <c r="Q254" s="207"/>
      <c r="R254" s="222"/>
      <c r="S254" s="346"/>
      <c r="T254" s="346"/>
      <c r="U254" s="207"/>
      <c r="V254" s="222"/>
      <c r="W254" s="19"/>
    </row>
    <row r="255" spans="1:23" ht="30" x14ac:dyDescent="0.2">
      <c r="A255" s="207"/>
      <c r="B255" s="207"/>
      <c r="C255" s="260"/>
      <c r="D255" s="225"/>
      <c r="E255" s="207"/>
      <c r="F255" s="216"/>
      <c r="G255" s="207"/>
      <c r="H255" s="213"/>
      <c r="I255" s="207"/>
      <c r="J255" s="207"/>
      <c r="K255" s="254"/>
      <c r="L255" s="207"/>
      <c r="M255" s="207"/>
      <c r="N255" s="207"/>
      <c r="O255" s="24" t="s">
        <v>849</v>
      </c>
      <c r="P255" s="119" t="s">
        <v>850</v>
      </c>
      <c r="Q255" s="208"/>
      <c r="R255" s="223"/>
      <c r="S255" s="347"/>
      <c r="T255" s="347"/>
      <c r="U255" s="208"/>
      <c r="V255" s="222"/>
      <c r="W255" s="19"/>
    </row>
    <row r="256" spans="1:23" ht="45" customHeight="1" x14ac:dyDescent="0.2">
      <c r="A256" s="207"/>
      <c r="B256" s="207"/>
      <c r="C256" s="260"/>
      <c r="D256" s="225"/>
      <c r="E256" s="207"/>
      <c r="F256" s="216"/>
      <c r="G256" s="207"/>
      <c r="H256" s="213"/>
      <c r="I256" s="207"/>
      <c r="J256" s="207"/>
      <c r="K256" s="254"/>
      <c r="L256" s="207"/>
      <c r="M256" s="207"/>
      <c r="N256" s="207"/>
      <c r="O256" s="24" t="s">
        <v>872</v>
      </c>
      <c r="P256" s="119" t="s">
        <v>873</v>
      </c>
      <c r="Q256" s="206" t="s">
        <v>885</v>
      </c>
      <c r="R256" s="221" t="s">
        <v>28</v>
      </c>
      <c r="S256" s="345">
        <v>3336946.5</v>
      </c>
      <c r="T256" s="345">
        <v>3336946.5</v>
      </c>
      <c r="U256" s="206" t="s">
        <v>628</v>
      </c>
      <c r="V256" s="227">
        <v>43487</v>
      </c>
      <c r="W256" s="19"/>
    </row>
    <row r="257" spans="1:23" ht="30" x14ac:dyDescent="0.2">
      <c r="A257" s="207"/>
      <c r="B257" s="207"/>
      <c r="C257" s="260"/>
      <c r="D257" s="225"/>
      <c r="E257" s="207"/>
      <c r="F257" s="216"/>
      <c r="G257" s="207"/>
      <c r="H257" s="213"/>
      <c r="I257" s="207"/>
      <c r="J257" s="207"/>
      <c r="K257" s="254"/>
      <c r="L257" s="207"/>
      <c r="M257" s="207"/>
      <c r="N257" s="207"/>
      <c r="O257" s="24" t="s">
        <v>874</v>
      </c>
      <c r="P257" s="119" t="s">
        <v>875</v>
      </c>
      <c r="Q257" s="207"/>
      <c r="R257" s="222"/>
      <c r="S257" s="346"/>
      <c r="T257" s="346"/>
      <c r="U257" s="207"/>
      <c r="V257" s="222"/>
      <c r="W257" s="19"/>
    </row>
    <row r="258" spans="1:23" ht="30" x14ac:dyDescent="0.2">
      <c r="A258" s="207"/>
      <c r="B258" s="207"/>
      <c r="C258" s="260"/>
      <c r="D258" s="225"/>
      <c r="E258" s="207"/>
      <c r="F258" s="216"/>
      <c r="G258" s="207"/>
      <c r="H258" s="213"/>
      <c r="I258" s="207"/>
      <c r="J258" s="207"/>
      <c r="K258" s="254"/>
      <c r="L258" s="207"/>
      <c r="M258" s="207"/>
      <c r="N258" s="207"/>
      <c r="O258" s="24" t="s">
        <v>876</v>
      </c>
      <c r="P258" s="119" t="s">
        <v>877</v>
      </c>
      <c r="Q258" s="208"/>
      <c r="R258" s="223"/>
      <c r="S258" s="347"/>
      <c r="T258" s="347"/>
      <c r="U258" s="208"/>
      <c r="V258" s="222"/>
      <c r="W258" s="19"/>
    </row>
    <row r="259" spans="1:23" ht="75" customHeight="1" x14ac:dyDescent="0.2">
      <c r="A259" s="207"/>
      <c r="B259" s="207"/>
      <c r="C259" s="260"/>
      <c r="D259" s="225"/>
      <c r="E259" s="207"/>
      <c r="F259" s="216"/>
      <c r="G259" s="207"/>
      <c r="H259" s="213"/>
      <c r="I259" s="207"/>
      <c r="J259" s="207"/>
      <c r="K259" s="254"/>
      <c r="L259" s="207"/>
      <c r="M259" s="207"/>
      <c r="N259" s="207"/>
      <c r="O259" s="24" t="s">
        <v>878</v>
      </c>
      <c r="P259" s="119" t="s">
        <v>861</v>
      </c>
      <c r="Q259" s="206" t="s">
        <v>874</v>
      </c>
      <c r="R259" s="221" t="s">
        <v>28</v>
      </c>
      <c r="S259" s="345">
        <v>7493832</v>
      </c>
      <c r="T259" s="345">
        <v>7493832</v>
      </c>
      <c r="U259" s="206" t="s">
        <v>1048</v>
      </c>
      <c r="V259" s="227">
        <v>43496</v>
      </c>
      <c r="W259" s="19"/>
    </row>
    <row r="260" spans="1:23" ht="45" x14ac:dyDescent="0.2">
      <c r="A260" s="207"/>
      <c r="B260" s="207"/>
      <c r="C260" s="260"/>
      <c r="D260" s="225"/>
      <c r="E260" s="207"/>
      <c r="F260" s="216"/>
      <c r="G260" s="207"/>
      <c r="H260" s="213"/>
      <c r="I260" s="207"/>
      <c r="J260" s="207"/>
      <c r="K260" s="254"/>
      <c r="L260" s="207"/>
      <c r="M260" s="207"/>
      <c r="N260" s="207"/>
      <c r="O260" s="24" t="s">
        <v>879</v>
      </c>
      <c r="P260" s="119" t="s">
        <v>880</v>
      </c>
      <c r="Q260" s="207"/>
      <c r="R260" s="222"/>
      <c r="S260" s="346"/>
      <c r="T260" s="346"/>
      <c r="U260" s="207"/>
      <c r="V260" s="222"/>
      <c r="W260" s="19"/>
    </row>
    <row r="261" spans="1:23" ht="30" x14ac:dyDescent="0.2">
      <c r="A261" s="207"/>
      <c r="B261" s="207"/>
      <c r="C261" s="260"/>
      <c r="D261" s="225"/>
      <c r="E261" s="207"/>
      <c r="F261" s="216"/>
      <c r="G261" s="207"/>
      <c r="H261" s="213"/>
      <c r="I261" s="207"/>
      <c r="J261" s="207"/>
      <c r="K261" s="254"/>
      <c r="L261" s="207"/>
      <c r="M261" s="207"/>
      <c r="N261" s="207"/>
      <c r="O261" s="24" t="s">
        <v>881</v>
      </c>
      <c r="P261" s="119" t="s">
        <v>882</v>
      </c>
      <c r="Q261" s="208"/>
      <c r="R261" s="223"/>
      <c r="S261" s="347"/>
      <c r="T261" s="347"/>
      <c r="U261" s="208"/>
      <c r="V261" s="222"/>
      <c r="W261" s="19"/>
    </row>
    <row r="262" spans="1:23" ht="45" customHeight="1" x14ac:dyDescent="0.2">
      <c r="A262" s="207"/>
      <c r="B262" s="207"/>
      <c r="C262" s="260"/>
      <c r="D262" s="225"/>
      <c r="E262" s="207"/>
      <c r="F262" s="216"/>
      <c r="G262" s="207"/>
      <c r="H262" s="213"/>
      <c r="I262" s="207"/>
      <c r="J262" s="207"/>
      <c r="K262" s="254"/>
      <c r="L262" s="207"/>
      <c r="M262" s="207"/>
      <c r="N262" s="207"/>
      <c r="O262" s="24" t="s">
        <v>883</v>
      </c>
      <c r="P262" s="119" t="s">
        <v>884</v>
      </c>
      <c r="Q262" s="206" t="s">
        <v>894</v>
      </c>
      <c r="R262" s="221" t="s">
        <v>28</v>
      </c>
      <c r="S262" s="345">
        <v>2983200</v>
      </c>
      <c r="T262" s="345">
        <v>2983200</v>
      </c>
      <c r="U262" s="206" t="s">
        <v>1049</v>
      </c>
      <c r="V262" s="227">
        <v>43487</v>
      </c>
      <c r="W262" s="19"/>
    </row>
    <row r="263" spans="1:23" ht="30" x14ac:dyDescent="0.2">
      <c r="A263" s="207"/>
      <c r="B263" s="207"/>
      <c r="C263" s="260"/>
      <c r="D263" s="225"/>
      <c r="E263" s="207"/>
      <c r="F263" s="216"/>
      <c r="G263" s="207"/>
      <c r="H263" s="213"/>
      <c r="I263" s="207"/>
      <c r="J263" s="207"/>
      <c r="K263" s="254"/>
      <c r="L263" s="207"/>
      <c r="M263" s="207"/>
      <c r="N263" s="207"/>
      <c r="O263" s="24" t="s">
        <v>885</v>
      </c>
      <c r="P263" s="119" t="s">
        <v>886</v>
      </c>
      <c r="Q263" s="207"/>
      <c r="R263" s="222"/>
      <c r="S263" s="346"/>
      <c r="T263" s="346"/>
      <c r="U263" s="207"/>
      <c r="V263" s="222"/>
      <c r="W263" s="19"/>
    </row>
    <row r="264" spans="1:23" ht="30" x14ac:dyDescent="0.2">
      <c r="A264" s="207"/>
      <c r="B264" s="207"/>
      <c r="C264" s="260"/>
      <c r="D264" s="225"/>
      <c r="E264" s="207"/>
      <c r="F264" s="216"/>
      <c r="G264" s="207"/>
      <c r="H264" s="213"/>
      <c r="I264" s="207"/>
      <c r="J264" s="207"/>
      <c r="K264" s="254"/>
      <c r="L264" s="207"/>
      <c r="M264" s="207"/>
      <c r="N264" s="207"/>
      <c r="O264" s="24" t="s">
        <v>887</v>
      </c>
      <c r="P264" s="119"/>
      <c r="Q264" s="208"/>
      <c r="R264" s="223"/>
      <c r="S264" s="347"/>
      <c r="T264" s="347"/>
      <c r="U264" s="208"/>
      <c r="V264" s="222"/>
      <c r="W264" s="19"/>
    </row>
    <row r="265" spans="1:23" ht="45" customHeight="1" x14ac:dyDescent="0.2">
      <c r="A265" s="207"/>
      <c r="B265" s="207"/>
      <c r="C265" s="260"/>
      <c r="D265" s="225"/>
      <c r="E265" s="207"/>
      <c r="F265" s="216"/>
      <c r="G265" s="207"/>
      <c r="H265" s="213"/>
      <c r="I265" s="207"/>
      <c r="J265" s="207"/>
      <c r="K265" s="254"/>
      <c r="L265" s="207"/>
      <c r="M265" s="207"/>
      <c r="N265" s="207"/>
      <c r="O265" s="24" t="s">
        <v>888</v>
      </c>
      <c r="P265" s="119" t="s">
        <v>889</v>
      </c>
      <c r="Q265" s="206" t="s">
        <v>879</v>
      </c>
      <c r="R265" s="221" t="s">
        <v>28</v>
      </c>
      <c r="S265" s="345">
        <v>1461624</v>
      </c>
      <c r="T265" s="345">
        <v>1461624</v>
      </c>
      <c r="U265" s="206" t="s">
        <v>556</v>
      </c>
      <c r="V265" s="227">
        <v>43496</v>
      </c>
      <c r="W265" s="19"/>
    </row>
    <row r="266" spans="1:23" ht="30" x14ac:dyDescent="0.2">
      <c r="A266" s="207"/>
      <c r="B266" s="207"/>
      <c r="C266" s="260"/>
      <c r="D266" s="225"/>
      <c r="E266" s="207"/>
      <c r="F266" s="216"/>
      <c r="G266" s="207"/>
      <c r="H266" s="213"/>
      <c r="I266" s="207"/>
      <c r="J266" s="207"/>
      <c r="K266" s="254"/>
      <c r="L266" s="207"/>
      <c r="M266" s="207"/>
      <c r="N266" s="207"/>
      <c r="O266" s="24" t="s">
        <v>890</v>
      </c>
      <c r="P266" s="119" t="s">
        <v>891</v>
      </c>
      <c r="Q266" s="207"/>
      <c r="R266" s="222"/>
      <c r="S266" s="346"/>
      <c r="T266" s="346"/>
      <c r="U266" s="207"/>
      <c r="V266" s="222"/>
      <c r="W266" s="19"/>
    </row>
    <row r="267" spans="1:23" ht="30" x14ac:dyDescent="0.2">
      <c r="A267" s="207"/>
      <c r="B267" s="207"/>
      <c r="C267" s="260"/>
      <c r="D267" s="225"/>
      <c r="E267" s="207"/>
      <c r="F267" s="216"/>
      <c r="G267" s="207"/>
      <c r="H267" s="213"/>
      <c r="I267" s="207"/>
      <c r="J267" s="207"/>
      <c r="K267" s="254"/>
      <c r="L267" s="207"/>
      <c r="M267" s="207"/>
      <c r="N267" s="207"/>
      <c r="O267" s="24" t="s">
        <v>892</v>
      </c>
      <c r="P267" s="119" t="s">
        <v>893</v>
      </c>
      <c r="Q267" s="208"/>
      <c r="R267" s="223"/>
      <c r="S267" s="347"/>
      <c r="T267" s="347"/>
      <c r="U267" s="208"/>
      <c r="V267" s="222"/>
      <c r="W267" s="19"/>
    </row>
    <row r="268" spans="1:23" ht="45" x14ac:dyDescent="0.2">
      <c r="A268" s="207"/>
      <c r="B268" s="207"/>
      <c r="C268" s="260"/>
      <c r="D268" s="225"/>
      <c r="E268" s="207"/>
      <c r="F268" s="216"/>
      <c r="G268" s="207"/>
      <c r="H268" s="213"/>
      <c r="I268" s="207"/>
      <c r="J268" s="207"/>
      <c r="K268" s="254"/>
      <c r="L268" s="207"/>
      <c r="M268" s="207"/>
      <c r="N268" s="207"/>
      <c r="O268" s="24" t="s">
        <v>894</v>
      </c>
      <c r="P268" s="119" t="s">
        <v>895</v>
      </c>
      <c r="Q268" s="206" t="s">
        <v>904</v>
      </c>
      <c r="R268" s="221" t="s">
        <v>28</v>
      </c>
      <c r="S268" s="345">
        <v>1473384</v>
      </c>
      <c r="T268" s="345">
        <v>1473384</v>
      </c>
      <c r="U268" s="206" t="s">
        <v>628</v>
      </c>
      <c r="V268" s="227">
        <v>43496</v>
      </c>
      <c r="W268" s="19"/>
    </row>
    <row r="269" spans="1:23" ht="45" x14ac:dyDescent="0.2">
      <c r="A269" s="207"/>
      <c r="B269" s="207"/>
      <c r="C269" s="260"/>
      <c r="D269" s="225"/>
      <c r="E269" s="207"/>
      <c r="F269" s="216"/>
      <c r="G269" s="207"/>
      <c r="H269" s="213"/>
      <c r="I269" s="207"/>
      <c r="J269" s="207"/>
      <c r="K269" s="254"/>
      <c r="L269" s="207"/>
      <c r="M269" s="207"/>
      <c r="N269" s="207"/>
      <c r="O269" s="24" t="s">
        <v>896</v>
      </c>
      <c r="P269" s="119" t="s">
        <v>897</v>
      </c>
      <c r="Q269" s="207"/>
      <c r="R269" s="222"/>
      <c r="S269" s="346"/>
      <c r="T269" s="346"/>
      <c r="U269" s="207"/>
      <c r="V269" s="222"/>
      <c r="W269" s="19"/>
    </row>
    <row r="270" spans="1:23" ht="30" x14ac:dyDescent="0.2">
      <c r="A270" s="207"/>
      <c r="B270" s="207"/>
      <c r="C270" s="260"/>
      <c r="D270" s="225"/>
      <c r="E270" s="207"/>
      <c r="F270" s="216"/>
      <c r="G270" s="207"/>
      <c r="H270" s="213"/>
      <c r="I270" s="207"/>
      <c r="J270" s="207"/>
      <c r="K270" s="254"/>
      <c r="L270" s="207"/>
      <c r="M270" s="207"/>
      <c r="N270" s="207"/>
      <c r="O270" s="24" t="s">
        <v>898</v>
      </c>
      <c r="P270" s="119" t="s">
        <v>899</v>
      </c>
      <c r="Q270" s="208"/>
      <c r="R270" s="223"/>
      <c r="S270" s="347"/>
      <c r="T270" s="347"/>
      <c r="U270" s="208"/>
      <c r="V270" s="222"/>
      <c r="W270" s="19"/>
    </row>
    <row r="271" spans="1:23" ht="30" x14ac:dyDescent="0.2">
      <c r="A271" s="207"/>
      <c r="B271" s="207"/>
      <c r="C271" s="260"/>
      <c r="D271" s="225"/>
      <c r="E271" s="207"/>
      <c r="F271" s="216"/>
      <c r="G271" s="207"/>
      <c r="H271" s="213"/>
      <c r="I271" s="207"/>
      <c r="J271" s="207"/>
      <c r="K271" s="254"/>
      <c r="L271" s="207"/>
      <c r="M271" s="207"/>
      <c r="N271" s="207"/>
      <c r="O271" s="24" t="s">
        <v>872</v>
      </c>
      <c r="P271" s="119" t="s">
        <v>873</v>
      </c>
      <c r="Q271" s="206" t="s">
        <v>888</v>
      </c>
      <c r="R271" s="221" t="s">
        <v>28</v>
      </c>
      <c r="S271" s="345">
        <v>11498000</v>
      </c>
      <c r="T271" s="345">
        <v>11498000</v>
      </c>
      <c r="U271" s="206" t="s">
        <v>1050</v>
      </c>
      <c r="V271" s="221" t="s">
        <v>1147</v>
      </c>
      <c r="W271" s="19"/>
    </row>
    <row r="272" spans="1:23" ht="45" x14ac:dyDescent="0.2">
      <c r="A272" s="207"/>
      <c r="B272" s="207"/>
      <c r="C272" s="260"/>
      <c r="D272" s="225"/>
      <c r="E272" s="207"/>
      <c r="F272" s="216"/>
      <c r="G272" s="207"/>
      <c r="H272" s="213"/>
      <c r="I272" s="207"/>
      <c r="J272" s="207"/>
      <c r="K272" s="254"/>
      <c r="L272" s="207"/>
      <c r="M272" s="207"/>
      <c r="N272" s="207"/>
      <c r="O272" s="24" t="s">
        <v>900</v>
      </c>
      <c r="P272" s="119" t="s">
        <v>901</v>
      </c>
      <c r="Q272" s="207"/>
      <c r="R272" s="222"/>
      <c r="S272" s="346"/>
      <c r="T272" s="346"/>
      <c r="U272" s="207"/>
      <c r="V272" s="222"/>
      <c r="W272" s="19"/>
    </row>
    <row r="273" spans="1:23" ht="30" x14ac:dyDescent="0.2">
      <c r="A273" s="207"/>
      <c r="B273" s="207"/>
      <c r="C273" s="260"/>
      <c r="D273" s="225"/>
      <c r="E273" s="207"/>
      <c r="F273" s="216"/>
      <c r="G273" s="207"/>
      <c r="H273" s="213"/>
      <c r="I273" s="207"/>
      <c r="J273" s="207"/>
      <c r="K273" s="254"/>
      <c r="L273" s="207"/>
      <c r="M273" s="207"/>
      <c r="N273" s="207"/>
      <c r="O273" s="24" t="s">
        <v>902</v>
      </c>
      <c r="P273" s="119" t="s">
        <v>903</v>
      </c>
      <c r="Q273" s="208"/>
      <c r="R273" s="223"/>
      <c r="S273" s="347"/>
      <c r="T273" s="347"/>
      <c r="U273" s="208"/>
      <c r="V273" s="222"/>
      <c r="W273" s="19"/>
    </row>
    <row r="274" spans="1:23" ht="30" x14ac:dyDescent="0.2">
      <c r="A274" s="207"/>
      <c r="B274" s="207"/>
      <c r="C274" s="260"/>
      <c r="D274" s="225"/>
      <c r="E274" s="207"/>
      <c r="F274" s="216"/>
      <c r="G274" s="207"/>
      <c r="H274" s="213"/>
      <c r="I274" s="207"/>
      <c r="J274" s="207"/>
      <c r="K274" s="254"/>
      <c r="L274" s="207"/>
      <c r="M274" s="207"/>
      <c r="N274" s="207"/>
      <c r="O274" s="24" t="s">
        <v>904</v>
      </c>
      <c r="P274" s="119" t="s">
        <v>905</v>
      </c>
      <c r="Q274" s="206" t="s">
        <v>892</v>
      </c>
      <c r="R274" s="221" t="s">
        <v>28</v>
      </c>
      <c r="S274" s="345">
        <v>786480</v>
      </c>
      <c r="T274" s="345">
        <v>786480</v>
      </c>
      <c r="U274" s="206" t="s">
        <v>628</v>
      </c>
      <c r="V274" s="250">
        <v>43496</v>
      </c>
      <c r="W274" s="19"/>
    </row>
    <row r="275" spans="1:23" ht="30" x14ac:dyDescent="0.2">
      <c r="A275" s="207"/>
      <c r="B275" s="207"/>
      <c r="C275" s="260"/>
      <c r="D275" s="225"/>
      <c r="E275" s="207"/>
      <c r="F275" s="216"/>
      <c r="G275" s="207"/>
      <c r="H275" s="213"/>
      <c r="I275" s="207"/>
      <c r="J275" s="207"/>
      <c r="K275" s="254"/>
      <c r="L275" s="207"/>
      <c r="M275" s="207"/>
      <c r="N275" s="207"/>
      <c r="O275" s="24" t="s">
        <v>906</v>
      </c>
      <c r="P275" s="119" t="s">
        <v>907</v>
      </c>
      <c r="Q275" s="208"/>
      <c r="R275" s="223"/>
      <c r="S275" s="347"/>
      <c r="T275" s="347"/>
      <c r="U275" s="208"/>
      <c r="V275" s="249"/>
      <c r="W275" s="19"/>
    </row>
    <row r="276" spans="1:23" ht="30" customHeight="1" x14ac:dyDescent="0.2">
      <c r="A276" s="207"/>
      <c r="B276" s="207"/>
      <c r="C276" s="260"/>
      <c r="D276" s="225"/>
      <c r="E276" s="207"/>
      <c r="F276" s="216"/>
      <c r="G276" s="207"/>
      <c r="H276" s="213"/>
      <c r="I276" s="207"/>
      <c r="J276" s="207"/>
      <c r="K276" s="254"/>
      <c r="L276" s="207"/>
      <c r="M276" s="207"/>
      <c r="N276" s="207"/>
      <c r="O276" s="24" t="s">
        <v>908</v>
      </c>
      <c r="P276" s="119" t="s">
        <v>909</v>
      </c>
      <c r="Q276" s="206" t="s">
        <v>908</v>
      </c>
      <c r="R276" s="221" t="s">
        <v>28</v>
      </c>
      <c r="S276" s="345">
        <v>2223840</v>
      </c>
      <c r="T276" s="345">
        <v>2223840</v>
      </c>
      <c r="U276" s="206" t="s">
        <v>628</v>
      </c>
      <c r="V276" s="250">
        <v>43496</v>
      </c>
      <c r="W276" s="19"/>
    </row>
    <row r="277" spans="1:23" ht="45" x14ac:dyDescent="0.2">
      <c r="A277" s="207"/>
      <c r="B277" s="207"/>
      <c r="C277" s="260"/>
      <c r="D277" s="225"/>
      <c r="E277" s="207"/>
      <c r="F277" s="216"/>
      <c r="G277" s="207"/>
      <c r="H277" s="213"/>
      <c r="I277" s="207"/>
      <c r="J277" s="207"/>
      <c r="K277" s="254"/>
      <c r="L277" s="207"/>
      <c r="M277" s="207"/>
      <c r="N277" s="207"/>
      <c r="O277" s="24" t="s">
        <v>910</v>
      </c>
      <c r="P277" s="119" t="s">
        <v>58</v>
      </c>
      <c r="Q277" s="208"/>
      <c r="R277" s="223"/>
      <c r="S277" s="347"/>
      <c r="T277" s="347"/>
      <c r="U277" s="208"/>
      <c r="V277" s="249"/>
      <c r="W277" s="19"/>
    </row>
    <row r="278" spans="1:23" ht="45" customHeight="1" x14ac:dyDescent="0.2">
      <c r="A278" s="207"/>
      <c r="B278" s="207"/>
      <c r="C278" s="260"/>
      <c r="D278" s="225"/>
      <c r="E278" s="207"/>
      <c r="F278" s="216"/>
      <c r="G278" s="207"/>
      <c r="H278" s="213"/>
      <c r="I278" s="207"/>
      <c r="J278" s="207"/>
      <c r="K278" s="254"/>
      <c r="L278" s="207"/>
      <c r="M278" s="207"/>
      <c r="N278" s="207"/>
      <c r="O278" s="24" t="s">
        <v>312</v>
      </c>
      <c r="P278" s="119" t="s">
        <v>313</v>
      </c>
      <c r="Q278" s="206" t="s">
        <v>849</v>
      </c>
      <c r="R278" s="221" t="s">
        <v>28</v>
      </c>
      <c r="S278" s="345">
        <v>856800</v>
      </c>
      <c r="T278" s="345">
        <v>856800</v>
      </c>
      <c r="U278" s="206" t="s">
        <v>1051</v>
      </c>
      <c r="V278" s="250">
        <v>43496</v>
      </c>
      <c r="W278" s="19"/>
    </row>
    <row r="279" spans="1:23" ht="30" x14ac:dyDescent="0.2">
      <c r="A279" s="208"/>
      <c r="B279" s="208"/>
      <c r="C279" s="261"/>
      <c r="D279" s="226"/>
      <c r="E279" s="208"/>
      <c r="F279" s="217"/>
      <c r="G279" s="208"/>
      <c r="H279" s="214"/>
      <c r="I279" s="208"/>
      <c r="J279" s="208"/>
      <c r="K279" s="236"/>
      <c r="L279" s="208"/>
      <c r="M279" s="208"/>
      <c r="N279" s="208"/>
      <c r="O279" s="24" t="s">
        <v>911</v>
      </c>
      <c r="P279" s="119" t="s">
        <v>66</v>
      </c>
      <c r="Q279" s="208"/>
      <c r="R279" s="223"/>
      <c r="S279" s="347"/>
      <c r="T279" s="347"/>
      <c r="U279" s="208"/>
      <c r="V279" s="249"/>
      <c r="W279" s="19"/>
    </row>
    <row r="280" spans="1:23" ht="30" x14ac:dyDescent="0.2">
      <c r="A280" s="221" t="s">
        <v>630</v>
      </c>
      <c r="B280" s="221" t="s">
        <v>631</v>
      </c>
      <c r="C280" s="227">
        <v>43378</v>
      </c>
      <c r="D280" s="224">
        <v>0.54236111111111118</v>
      </c>
      <c r="E280" s="206" t="s">
        <v>632</v>
      </c>
      <c r="F280" s="206" t="s">
        <v>1145</v>
      </c>
      <c r="G280" s="206">
        <v>1</v>
      </c>
      <c r="H280" s="212">
        <v>50000000</v>
      </c>
      <c r="I280" s="206" t="s">
        <v>77</v>
      </c>
      <c r="J280" s="206" t="s">
        <v>254</v>
      </c>
      <c r="K280" s="235">
        <v>0.8</v>
      </c>
      <c r="L280" s="235">
        <v>0.2</v>
      </c>
      <c r="M280" s="206" t="s">
        <v>26</v>
      </c>
      <c r="N280" s="206">
        <v>6</v>
      </c>
      <c r="O280" s="122" t="s">
        <v>950</v>
      </c>
      <c r="P280" s="122" t="s">
        <v>951</v>
      </c>
      <c r="Q280" s="206" t="s">
        <v>1052</v>
      </c>
      <c r="R280" s="221" t="s">
        <v>28</v>
      </c>
      <c r="S280" s="345">
        <v>45799998.649999999</v>
      </c>
      <c r="T280" s="345">
        <v>45799998.649999999</v>
      </c>
      <c r="U280" s="206" t="s">
        <v>1053</v>
      </c>
      <c r="V280" s="227">
        <v>43447</v>
      </c>
      <c r="W280" s="19"/>
    </row>
    <row r="281" spans="1:23" ht="30" x14ac:dyDescent="0.2">
      <c r="A281" s="222"/>
      <c r="B281" s="222"/>
      <c r="C281" s="228"/>
      <c r="D281" s="225"/>
      <c r="E281" s="207"/>
      <c r="F281" s="207"/>
      <c r="G281" s="207"/>
      <c r="H281" s="213"/>
      <c r="I281" s="207"/>
      <c r="J281" s="207"/>
      <c r="K281" s="254"/>
      <c r="L281" s="254"/>
      <c r="M281" s="207"/>
      <c r="N281" s="207"/>
      <c r="O281" s="122" t="s">
        <v>952</v>
      </c>
      <c r="P281" s="122" t="s">
        <v>953</v>
      </c>
      <c r="Q281" s="207"/>
      <c r="R281" s="222"/>
      <c r="S281" s="346"/>
      <c r="T281" s="346"/>
      <c r="U281" s="207"/>
      <c r="V281" s="222"/>
      <c r="W281" s="19"/>
    </row>
    <row r="282" spans="1:23" ht="45" x14ac:dyDescent="0.2">
      <c r="A282" s="222"/>
      <c r="B282" s="222"/>
      <c r="C282" s="228"/>
      <c r="D282" s="225"/>
      <c r="E282" s="207"/>
      <c r="F282" s="207"/>
      <c r="G282" s="207"/>
      <c r="H282" s="213"/>
      <c r="I282" s="207"/>
      <c r="J282" s="207"/>
      <c r="K282" s="254"/>
      <c r="L282" s="254"/>
      <c r="M282" s="207"/>
      <c r="N282" s="207"/>
      <c r="O282" s="122" t="s">
        <v>954</v>
      </c>
      <c r="P282" s="122" t="s">
        <v>955</v>
      </c>
      <c r="Q282" s="207"/>
      <c r="R282" s="222"/>
      <c r="S282" s="346"/>
      <c r="T282" s="346"/>
      <c r="U282" s="207"/>
      <c r="V282" s="222"/>
      <c r="W282" s="19"/>
    </row>
    <row r="283" spans="1:23" ht="30" x14ac:dyDescent="0.2">
      <c r="A283" s="222"/>
      <c r="B283" s="222"/>
      <c r="C283" s="228"/>
      <c r="D283" s="225"/>
      <c r="E283" s="207"/>
      <c r="F283" s="207"/>
      <c r="G283" s="207"/>
      <c r="H283" s="213"/>
      <c r="I283" s="207"/>
      <c r="J283" s="207"/>
      <c r="K283" s="254"/>
      <c r="L283" s="254"/>
      <c r="M283" s="207"/>
      <c r="N283" s="207"/>
      <c r="O283" s="122" t="s">
        <v>956</v>
      </c>
      <c r="P283" s="122" t="s">
        <v>959</v>
      </c>
      <c r="Q283" s="207"/>
      <c r="R283" s="222"/>
      <c r="S283" s="346"/>
      <c r="T283" s="346"/>
      <c r="U283" s="207"/>
      <c r="V283" s="222"/>
      <c r="W283" s="19"/>
    </row>
    <row r="284" spans="1:23" ht="30" x14ac:dyDescent="0.2">
      <c r="A284" s="222"/>
      <c r="B284" s="222"/>
      <c r="C284" s="228"/>
      <c r="D284" s="225"/>
      <c r="E284" s="207"/>
      <c r="F284" s="207"/>
      <c r="G284" s="207"/>
      <c r="H284" s="213"/>
      <c r="I284" s="207"/>
      <c r="J284" s="207"/>
      <c r="K284" s="254"/>
      <c r="L284" s="254"/>
      <c r="M284" s="207"/>
      <c r="N284" s="207"/>
      <c r="O284" s="122" t="s">
        <v>957</v>
      </c>
      <c r="P284" s="122" t="s">
        <v>958</v>
      </c>
      <c r="Q284" s="207"/>
      <c r="R284" s="222"/>
      <c r="S284" s="346"/>
      <c r="T284" s="346"/>
      <c r="U284" s="207"/>
      <c r="V284" s="222"/>
      <c r="W284" s="19"/>
    </row>
    <row r="285" spans="1:23" ht="30" x14ac:dyDescent="0.2">
      <c r="A285" s="223"/>
      <c r="B285" s="223"/>
      <c r="C285" s="229"/>
      <c r="D285" s="226"/>
      <c r="E285" s="208"/>
      <c r="F285" s="208"/>
      <c r="G285" s="208"/>
      <c r="H285" s="214"/>
      <c r="I285" s="208"/>
      <c r="J285" s="208"/>
      <c r="K285" s="236"/>
      <c r="L285" s="236"/>
      <c r="M285" s="208"/>
      <c r="N285" s="208"/>
      <c r="O285" s="122" t="s">
        <v>960</v>
      </c>
      <c r="P285" s="122" t="s">
        <v>961</v>
      </c>
      <c r="Q285" s="208"/>
      <c r="R285" s="223"/>
      <c r="S285" s="347"/>
      <c r="T285" s="347"/>
      <c r="U285" s="208"/>
      <c r="V285" s="223"/>
      <c r="W285" s="19"/>
    </row>
    <row r="286" spans="1:23" ht="61.5" customHeight="1" x14ac:dyDescent="0.2">
      <c r="A286" s="221" t="s">
        <v>633</v>
      </c>
      <c r="B286" s="221" t="s">
        <v>634</v>
      </c>
      <c r="C286" s="227">
        <v>43371</v>
      </c>
      <c r="D286" s="224">
        <v>0.41736111111111113</v>
      </c>
      <c r="E286" s="206" t="s">
        <v>635</v>
      </c>
      <c r="F286" s="215" t="s">
        <v>1144</v>
      </c>
      <c r="G286" s="206">
        <v>1</v>
      </c>
      <c r="H286" s="212">
        <v>30000000</v>
      </c>
      <c r="I286" s="206" t="s">
        <v>48</v>
      </c>
      <c r="J286" s="206" t="s">
        <v>253</v>
      </c>
      <c r="K286" s="235" t="s">
        <v>636</v>
      </c>
      <c r="L286" s="235">
        <v>0.2</v>
      </c>
      <c r="M286" s="206" t="s">
        <v>26</v>
      </c>
      <c r="N286" s="206">
        <v>4</v>
      </c>
      <c r="O286" s="122" t="s">
        <v>962</v>
      </c>
      <c r="P286" s="122" t="s">
        <v>963</v>
      </c>
      <c r="Q286" s="206" t="s">
        <v>962</v>
      </c>
      <c r="R286" s="221" t="s">
        <v>28</v>
      </c>
      <c r="S286" s="345">
        <v>30000000</v>
      </c>
      <c r="T286" s="345">
        <v>30000000</v>
      </c>
      <c r="U286" s="206" t="s">
        <v>48</v>
      </c>
      <c r="V286" s="227">
        <v>43453</v>
      </c>
      <c r="W286" s="19"/>
    </row>
    <row r="287" spans="1:23" ht="61.5" customHeight="1" x14ac:dyDescent="0.2">
      <c r="A287" s="222"/>
      <c r="B287" s="222"/>
      <c r="C287" s="228"/>
      <c r="D287" s="225"/>
      <c r="E287" s="207"/>
      <c r="F287" s="216"/>
      <c r="G287" s="207"/>
      <c r="H287" s="213"/>
      <c r="I287" s="207"/>
      <c r="J287" s="207"/>
      <c r="K287" s="254"/>
      <c r="L287" s="254"/>
      <c r="M287" s="207"/>
      <c r="N287" s="207"/>
      <c r="O287" s="122" t="s">
        <v>964</v>
      </c>
      <c r="P287" s="122" t="s">
        <v>965</v>
      </c>
      <c r="Q287" s="207"/>
      <c r="R287" s="222"/>
      <c r="S287" s="346"/>
      <c r="T287" s="346"/>
      <c r="U287" s="207"/>
      <c r="V287" s="222"/>
      <c r="W287" s="19"/>
    </row>
    <row r="288" spans="1:23" ht="61.5" customHeight="1" x14ac:dyDescent="0.2">
      <c r="A288" s="222"/>
      <c r="B288" s="222"/>
      <c r="C288" s="228"/>
      <c r="D288" s="225"/>
      <c r="E288" s="207"/>
      <c r="F288" s="216"/>
      <c r="G288" s="207"/>
      <c r="H288" s="213"/>
      <c r="I288" s="207"/>
      <c r="J288" s="207"/>
      <c r="K288" s="254"/>
      <c r="L288" s="254"/>
      <c r="M288" s="207"/>
      <c r="N288" s="207"/>
      <c r="O288" s="122" t="s">
        <v>966</v>
      </c>
      <c r="P288" s="122" t="s">
        <v>967</v>
      </c>
      <c r="Q288" s="207"/>
      <c r="R288" s="222"/>
      <c r="S288" s="346"/>
      <c r="T288" s="346"/>
      <c r="U288" s="207"/>
      <c r="V288" s="222"/>
      <c r="W288" s="19"/>
    </row>
    <row r="289" spans="1:23" ht="61.5" customHeight="1" x14ac:dyDescent="0.2">
      <c r="A289" s="223"/>
      <c r="B289" s="223"/>
      <c r="C289" s="229"/>
      <c r="D289" s="226"/>
      <c r="E289" s="208"/>
      <c r="F289" s="217"/>
      <c r="G289" s="208"/>
      <c r="H289" s="214"/>
      <c r="I289" s="208"/>
      <c r="J289" s="208"/>
      <c r="K289" s="236"/>
      <c r="L289" s="236"/>
      <c r="M289" s="208"/>
      <c r="N289" s="208"/>
      <c r="O289" s="122" t="s">
        <v>968</v>
      </c>
      <c r="P289" s="122" t="s">
        <v>969</v>
      </c>
      <c r="Q289" s="208"/>
      <c r="R289" s="223"/>
      <c r="S289" s="347"/>
      <c r="T289" s="347"/>
      <c r="U289" s="208"/>
      <c r="V289" s="223"/>
      <c r="W289" s="19"/>
    </row>
    <row r="290" spans="1:23" ht="61.5" customHeight="1" x14ac:dyDescent="0.2">
      <c r="A290" s="221" t="s">
        <v>641</v>
      </c>
      <c r="B290" s="221" t="s">
        <v>642</v>
      </c>
      <c r="C290" s="227">
        <v>43376</v>
      </c>
      <c r="D290" s="224">
        <v>0.41736111111111113</v>
      </c>
      <c r="E290" s="206" t="s">
        <v>643</v>
      </c>
      <c r="F290" s="215" t="s">
        <v>1144</v>
      </c>
      <c r="G290" s="206">
        <v>3</v>
      </c>
      <c r="H290" s="212">
        <v>25000000</v>
      </c>
      <c r="I290" s="206" t="s">
        <v>48</v>
      </c>
      <c r="J290" s="206" t="s">
        <v>253</v>
      </c>
      <c r="K290" s="235">
        <v>0.7</v>
      </c>
      <c r="L290" s="235">
        <v>0.3</v>
      </c>
      <c r="M290" s="206" t="s">
        <v>644</v>
      </c>
      <c r="N290" s="206">
        <v>2</v>
      </c>
      <c r="O290" s="24" t="s">
        <v>645</v>
      </c>
      <c r="P290" s="104" t="s">
        <v>647</v>
      </c>
      <c r="Q290" s="206" t="s">
        <v>646</v>
      </c>
      <c r="R290" s="221" t="s">
        <v>28</v>
      </c>
      <c r="S290" s="345">
        <v>25000000</v>
      </c>
      <c r="T290" s="345">
        <v>25000000</v>
      </c>
      <c r="U290" s="206" t="s">
        <v>48</v>
      </c>
      <c r="V290" s="221" t="s">
        <v>1054</v>
      </c>
      <c r="W290" s="19"/>
    </row>
    <row r="291" spans="1:23" ht="61.5" customHeight="1" x14ac:dyDescent="0.2">
      <c r="A291" s="223"/>
      <c r="B291" s="223"/>
      <c r="C291" s="229"/>
      <c r="D291" s="226"/>
      <c r="E291" s="208"/>
      <c r="F291" s="217"/>
      <c r="G291" s="208"/>
      <c r="H291" s="214"/>
      <c r="I291" s="208"/>
      <c r="J291" s="208"/>
      <c r="K291" s="236"/>
      <c r="L291" s="236"/>
      <c r="M291" s="208"/>
      <c r="N291" s="208"/>
      <c r="O291" s="24" t="s">
        <v>646</v>
      </c>
      <c r="P291" s="104" t="s">
        <v>648</v>
      </c>
      <c r="Q291" s="208"/>
      <c r="R291" s="223"/>
      <c r="S291" s="347"/>
      <c r="T291" s="347"/>
      <c r="U291" s="208"/>
      <c r="V291" s="223"/>
      <c r="W291" s="19"/>
    </row>
    <row r="292" spans="1:23" ht="61.5" customHeight="1" x14ac:dyDescent="0.2">
      <c r="A292" s="221" t="s">
        <v>649</v>
      </c>
      <c r="B292" s="221" t="s">
        <v>650</v>
      </c>
      <c r="C292" s="227">
        <v>43389</v>
      </c>
      <c r="D292" s="224">
        <v>0.41736111111111113</v>
      </c>
      <c r="E292" s="206" t="s">
        <v>651</v>
      </c>
      <c r="F292" s="215" t="s">
        <v>1144</v>
      </c>
      <c r="G292" s="206">
        <v>4</v>
      </c>
      <c r="H292" s="212">
        <v>27200000</v>
      </c>
      <c r="I292" s="206" t="s">
        <v>48</v>
      </c>
      <c r="J292" s="206" t="s">
        <v>253</v>
      </c>
      <c r="K292" s="235">
        <v>1</v>
      </c>
      <c r="L292" s="235" t="s">
        <v>26</v>
      </c>
      <c r="M292" s="206" t="s">
        <v>26</v>
      </c>
      <c r="N292" s="206">
        <v>5</v>
      </c>
      <c r="O292" s="24" t="s">
        <v>652</v>
      </c>
      <c r="P292" s="104" t="s">
        <v>657</v>
      </c>
      <c r="Q292" s="206" t="s">
        <v>653</v>
      </c>
      <c r="R292" s="221" t="s">
        <v>28</v>
      </c>
      <c r="S292" s="243">
        <v>14180</v>
      </c>
      <c r="T292" s="355">
        <f>S292*597.15</f>
        <v>8467587</v>
      </c>
      <c r="U292" s="206" t="s">
        <v>1055</v>
      </c>
      <c r="V292" s="227">
        <v>43440</v>
      </c>
      <c r="W292" s="19"/>
    </row>
    <row r="293" spans="1:23" ht="61.5" customHeight="1" x14ac:dyDescent="0.2">
      <c r="A293" s="222"/>
      <c r="B293" s="222"/>
      <c r="C293" s="228"/>
      <c r="D293" s="225"/>
      <c r="E293" s="207"/>
      <c r="F293" s="216"/>
      <c r="G293" s="207"/>
      <c r="H293" s="213"/>
      <c r="I293" s="207"/>
      <c r="J293" s="207"/>
      <c r="K293" s="254"/>
      <c r="L293" s="254"/>
      <c r="M293" s="207"/>
      <c r="N293" s="207"/>
      <c r="O293" s="24" t="s">
        <v>653</v>
      </c>
      <c r="P293" s="104" t="s">
        <v>658</v>
      </c>
      <c r="Q293" s="208"/>
      <c r="R293" s="223"/>
      <c r="S293" s="245"/>
      <c r="T293" s="356"/>
      <c r="U293" s="207"/>
      <c r="V293" s="222"/>
      <c r="W293" s="19"/>
    </row>
    <row r="294" spans="1:23" ht="61.5" customHeight="1" x14ac:dyDescent="0.2">
      <c r="A294" s="222"/>
      <c r="B294" s="222"/>
      <c r="C294" s="228"/>
      <c r="D294" s="225"/>
      <c r="E294" s="207"/>
      <c r="F294" s="216"/>
      <c r="G294" s="207"/>
      <c r="H294" s="213"/>
      <c r="I294" s="207"/>
      <c r="J294" s="207"/>
      <c r="K294" s="254"/>
      <c r="L294" s="254"/>
      <c r="M294" s="207"/>
      <c r="N294" s="207"/>
      <c r="O294" s="24" t="s">
        <v>654</v>
      </c>
      <c r="P294" s="104" t="s">
        <v>659</v>
      </c>
      <c r="Q294" s="206" t="s">
        <v>655</v>
      </c>
      <c r="R294" s="221" t="s">
        <v>28</v>
      </c>
      <c r="S294" s="243">
        <v>16248</v>
      </c>
      <c r="T294" s="356">
        <f>S294*597.15</f>
        <v>9702493.1999999993</v>
      </c>
      <c r="U294" s="207"/>
      <c r="V294" s="228">
        <v>43433</v>
      </c>
      <c r="W294" s="19"/>
    </row>
    <row r="295" spans="1:23" ht="61.5" customHeight="1" x14ac:dyDescent="0.2">
      <c r="A295" s="222"/>
      <c r="B295" s="222"/>
      <c r="C295" s="228"/>
      <c r="D295" s="225"/>
      <c r="E295" s="207"/>
      <c r="F295" s="216"/>
      <c r="G295" s="207"/>
      <c r="H295" s="213"/>
      <c r="I295" s="207"/>
      <c r="J295" s="207"/>
      <c r="K295" s="254"/>
      <c r="L295" s="254"/>
      <c r="M295" s="207"/>
      <c r="N295" s="207"/>
      <c r="O295" s="24" t="s">
        <v>655</v>
      </c>
      <c r="P295" s="104" t="s">
        <v>660</v>
      </c>
      <c r="Q295" s="207"/>
      <c r="R295" s="222"/>
      <c r="S295" s="244"/>
      <c r="T295" s="356"/>
      <c r="U295" s="207"/>
      <c r="V295" s="222"/>
      <c r="W295" s="19"/>
    </row>
    <row r="296" spans="1:23" ht="61.5" customHeight="1" x14ac:dyDescent="0.2">
      <c r="A296" s="223"/>
      <c r="B296" s="223"/>
      <c r="C296" s="229"/>
      <c r="D296" s="226"/>
      <c r="E296" s="208"/>
      <c r="F296" s="217"/>
      <c r="G296" s="208"/>
      <c r="H296" s="214"/>
      <c r="I296" s="208"/>
      <c r="J296" s="208"/>
      <c r="K296" s="236"/>
      <c r="L296" s="236"/>
      <c r="M296" s="208"/>
      <c r="N296" s="208"/>
      <c r="O296" s="24" t="s">
        <v>656</v>
      </c>
      <c r="P296" s="104" t="s">
        <v>661</v>
      </c>
      <c r="Q296" s="208"/>
      <c r="R296" s="223"/>
      <c r="S296" s="245"/>
      <c r="T296" s="357"/>
      <c r="U296" s="208"/>
      <c r="V296" s="223"/>
      <c r="W296" s="19"/>
    </row>
    <row r="297" spans="1:23" ht="61.5" customHeight="1" x14ac:dyDescent="0.2">
      <c r="A297" s="221" t="s">
        <v>1146</v>
      </c>
      <c r="B297" s="221" t="s">
        <v>662</v>
      </c>
      <c r="C297" s="227">
        <v>43389</v>
      </c>
      <c r="D297" s="224">
        <v>0.41736111111111113</v>
      </c>
      <c r="E297" s="206" t="s">
        <v>663</v>
      </c>
      <c r="F297" s="215" t="s">
        <v>1144</v>
      </c>
      <c r="G297" s="206">
        <v>3</v>
      </c>
      <c r="H297" s="212">
        <v>27745000</v>
      </c>
      <c r="I297" s="206" t="s">
        <v>115</v>
      </c>
      <c r="J297" s="206" t="s">
        <v>254</v>
      </c>
      <c r="K297" s="235">
        <v>1</v>
      </c>
      <c r="L297" s="235" t="s">
        <v>26</v>
      </c>
      <c r="M297" s="206" t="s">
        <v>26</v>
      </c>
      <c r="N297" s="206">
        <v>13</v>
      </c>
      <c r="O297" s="103" t="s">
        <v>664</v>
      </c>
      <c r="P297" s="103" t="s">
        <v>210</v>
      </c>
      <c r="Q297" s="203" t="s">
        <v>665</v>
      </c>
      <c r="R297" s="221" t="s">
        <v>28</v>
      </c>
      <c r="S297" s="243">
        <v>21450</v>
      </c>
      <c r="T297" s="355">
        <f>S297*597.15</f>
        <v>12808867.5</v>
      </c>
      <c r="U297" s="206" t="s">
        <v>115</v>
      </c>
      <c r="V297" s="250">
        <v>43420</v>
      </c>
      <c r="W297" s="19"/>
    </row>
    <row r="298" spans="1:23" ht="61.5" customHeight="1" x14ac:dyDescent="0.2">
      <c r="A298" s="222"/>
      <c r="B298" s="222"/>
      <c r="C298" s="228"/>
      <c r="D298" s="225"/>
      <c r="E298" s="207"/>
      <c r="F298" s="216"/>
      <c r="G298" s="207"/>
      <c r="H298" s="213"/>
      <c r="I298" s="207"/>
      <c r="J298" s="207"/>
      <c r="K298" s="254"/>
      <c r="L298" s="254"/>
      <c r="M298" s="207"/>
      <c r="N298" s="207"/>
      <c r="O298" s="103" t="s">
        <v>665</v>
      </c>
      <c r="P298" s="103" t="s">
        <v>666</v>
      </c>
      <c r="Q298" s="204"/>
      <c r="R298" s="222"/>
      <c r="S298" s="244"/>
      <c r="T298" s="356"/>
      <c r="U298" s="207"/>
      <c r="V298" s="249"/>
      <c r="W298" s="19"/>
    </row>
    <row r="299" spans="1:23" ht="61.5" customHeight="1" x14ac:dyDescent="0.2">
      <c r="A299" s="222"/>
      <c r="B299" s="222"/>
      <c r="C299" s="228"/>
      <c r="D299" s="225"/>
      <c r="E299" s="207"/>
      <c r="F299" s="216"/>
      <c r="G299" s="207"/>
      <c r="H299" s="213"/>
      <c r="I299" s="207"/>
      <c r="J299" s="207"/>
      <c r="K299" s="254"/>
      <c r="L299" s="254"/>
      <c r="M299" s="207"/>
      <c r="N299" s="207"/>
      <c r="O299" s="103" t="s">
        <v>667</v>
      </c>
      <c r="P299" s="103" t="s">
        <v>668</v>
      </c>
      <c r="Q299" s="204"/>
      <c r="R299" s="222"/>
      <c r="S299" s="244"/>
      <c r="T299" s="356"/>
      <c r="U299" s="207"/>
      <c r="V299" s="249"/>
      <c r="W299" s="19"/>
    </row>
    <row r="300" spans="1:23" ht="61.5" customHeight="1" x14ac:dyDescent="0.2">
      <c r="A300" s="222"/>
      <c r="B300" s="222"/>
      <c r="C300" s="228"/>
      <c r="D300" s="225"/>
      <c r="E300" s="207"/>
      <c r="F300" s="216"/>
      <c r="G300" s="207"/>
      <c r="H300" s="213"/>
      <c r="I300" s="207"/>
      <c r="J300" s="207"/>
      <c r="K300" s="254"/>
      <c r="L300" s="254"/>
      <c r="M300" s="207"/>
      <c r="N300" s="207"/>
      <c r="O300" s="103" t="s">
        <v>669</v>
      </c>
      <c r="P300" s="103" t="s">
        <v>670</v>
      </c>
      <c r="Q300" s="204"/>
      <c r="R300" s="222"/>
      <c r="S300" s="244"/>
      <c r="T300" s="356"/>
      <c r="U300" s="207"/>
      <c r="V300" s="249"/>
      <c r="W300" s="19"/>
    </row>
    <row r="301" spans="1:23" ht="61.5" customHeight="1" x14ac:dyDescent="0.2">
      <c r="A301" s="222"/>
      <c r="B301" s="222"/>
      <c r="C301" s="228"/>
      <c r="D301" s="225"/>
      <c r="E301" s="207"/>
      <c r="F301" s="216"/>
      <c r="G301" s="207"/>
      <c r="H301" s="213"/>
      <c r="I301" s="207"/>
      <c r="J301" s="207"/>
      <c r="K301" s="254"/>
      <c r="L301" s="254"/>
      <c r="M301" s="207"/>
      <c r="N301" s="207"/>
      <c r="O301" s="103" t="s">
        <v>671</v>
      </c>
      <c r="P301" s="103" t="s">
        <v>672</v>
      </c>
      <c r="Q301" s="204"/>
      <c r="R301" s="222"/>
      <c r="S301" s="244"/>
      <c r="T301" s="356"/>
      <c r="U301" s="207"/>
      <c r="V301" s="249"/>
      <c r="W301" s="19"/>
    </row>
    <row r="302" spans="1:23" ht="61.5" customHeight="1" x14ac:dyDescent="0.2">
      <c r="A302" s="222"/>
      <c r="B302" s="222"/>
      <c r="C302" s="228"/>
      <c r="D302" s="225"/>
      <c r="E302" s="207"/>
      <c r="F302" s="216"/>
      <c r="G302" s="207"/>
      <c r="H302" s="213"/>
      <c r="I302" s="207"/>
      <c r="J302" s="207"/>
      <c r="K302" s="254"/>
      <c r="L302" s="254"/>
      <c r="M302" s="207"/>
      <c r="N302" s="207"/>
      <c r="O302" s="103" t="s">
        <v>325</v>
      </c>
      <c r="P302" s="103" t="s">
        <v>326</v>
      </c>
      <c r="Q302" s="205"/>
      <c r="R302" s="223"/>
      <c r="S302" s="245"/>
      <c r="T302" s="357"/>
      <c r="U302" s="208"/>
      <c r="V302" s="249"/>
      <c r="W302" s="19"/>
    </row>
    <row r="303" spans="1:23" ht="61.5" customHeight="1" x14ac:dyDescent="0.2">
      <c r="A303" s="222"/>
      <c r="B303" s="222"/>
      <c r="C303" s="228"/>
      <c r="D303" s="225"/>
      <c r="E303" s="207"/>
      <c r="F303" s="216"/>
      <c r="G303" s="207"/>
      <c r="H303" s="213"/>
      <c r="I303" s="207"/>
      <c r="J303" s="207"/>
      <c r="K303" s="254"/>
      <c r="L303" s="254"/>
      <c r="M303" s="207"/>
      <c r="N303" s="207"/>
      <c r="O303" s="103" t="s">
        <v>673</v>
      </c>
      <c r="P303" s="103" t="s">
        <v>674</v>
      </c>
      <c r="Q303" s="203" t="s">
        <v>676</v>
      </c>
      <c r="R303" s="221" t="s">
        <v>28</v>
      </c>
      <c r="S303" s="345">
        <v>4611030</v>
      </c>
      <c r="T303" s="345">
        <v>4611030</v>
      </c>
      <c r="U303" s="206" t="s">
        <v>115</v>
      </c>
      <c r="V303" s="228">
        <v>43420</v>
      </c>
      <c r="W303" s="19"/>
    </row>
    <row r="304" spans="1:23" ht="61.5" customHeight="1" x14ac:dyDescent="0.2">
      <c r="A304" s="222"/>
      <c r="B304" s="222"/>
      <c r="C304" s="228"/>
      <c r="D304" s="225"/>
      <c r="E304" s="207"/>
      <c r="F304" s="216"/>
      <c r="G304" s="207"/>
      <c r="H304" s="213"/>
      <c r="I304" s="207"/>
      <c r="J304" s="207"/>
      <c r="K304" s="254"/>
      <c r="L304" s="254"/>
      <c r="M304" s="207"/>
      <c r="N304" s="207"/>
      <c r="O304" s="103" t="s">
        <v>675</v>
      </c>
      <c r="P304" s="103" t="s">
        <v>310</v>
      </c>
      <c r="Q304" s="204"/>
      <c r="R304" s="222"/>
      <c r="S304" s="346"/>
      <c r="T304" s="346"/>
      <c r="U304" s="207"/>
      <c r="V304" s="228"/>
      <c r="W304" s="19"/>
    </row>
    <row r="305" spans="1:23" ht="61.5" customHeight="1" x14ac:dyDescent="0.2">
      <c r="A305" s="222"/>
      <c r="B305" s="222"/>
      <c r="C305" s="228"/>
      <c r="D305" s="225"/>
      <c r="E305" s="207"/>
      <c r="F305" s="216"/>
      <c r="G305" s="207"/>
      <c r="H305" s="213"/>
      <c r="I305" s="207"/>
      <c r="J305" s="207"/>
      <c r="K305" s="254"/>
      <c r="L305" s="254"/>
      <c r="M305" s="207"/>
      <c r="N305" s="207"/>
      <c r="O305" s="103" t="s">
        <v>676</v>
      </c>
      <c r="P305" s="103" t="s">
        <v>677</v>
      </c>
      <c r="Q305" s="204"/>
      <c r="R305" s="222"/>
      <c r="S305" s="346"/>
      <c r="T305" s="346"/>
      <c r="U305" s="207"/>
      <c r="V305" s="228"/>
      <c r="W305" s="19"/>
    </row>
    <row r="306" spans="1:23" ht="61.5" customHeight="1" x14ac:dyDescent="0.2">
      <c r="A306" s="222"/>
      <c r="B306" s="222"/>
      <c r="C306" s="228"/>
      <c r="D306" s="225"/>
      <c r="E306" s="207"/>
      <c r="F306" s="216"/>
      <c r="G306" s="207"/>
      <c r="H306" s="213"/>
      <c r="I306" s="207"/>
      <c r="J306" s="207"/>
      <c r="K306" s="254"/>
      <c r="L306" s="254"/>
      <c r="M306" s="207"/>
      <c r="N306" s="207"/>
      <c r="O306" s="103" t="s">
        <v>678</v>
      </c>
      <c r="P306" s="103" t="s">
        <v>679</v>
      </c>
      <c r="Q306" s="204"/>
      <c r="R306" s="222"/>
      <c r="S306" s="346"/>
      <c r="T306" s="346"/>
      <c r="U306" s="207"/>
      <c r="V306" s="228"/>
      <c r="W306" s="19"/>
    </row>
    <row r="307" spans="1:23" ht="61.5" customHeight="1" x14ac:dyDescent="0.2">
      <c r="A307" s="222"/>
      <c r="B307" s="222"/>
      <c r="C307" s="228"/>
      <c r="D307" s="225"/>
      <c r="E307" s="207"/>
      <c r="F307" s="216"/>
      <c r="G307" s="207"/>
      <c r="H307" s="213"/>
      <c r="I307" s="207"/>
      <c r="J307" s="207"/>
      <c r="K307" s="254"/>
      <c r="L307" s="254"/>
      <c r="M307" s="207"/>
      <c r="N307" s="207"/>
      <c r="O307" s="103" t="s">
        <v>680</v>
      </c>
      <c r="P307" s="103" t="s">
        <v>681</v>
      </c>
      <c r="Q307" s="204"/>
      <c r="R307" s="222"/>
      <c r="S307" s="346"/>
      <c r="T307" s="346"/>
      <c r="U307" s="207"/>
      <c r="V307" s="228"/>
      <c r="W307" s="19"/>
    </row>
    <row r="308" spans="1:23" ht="61.5" customHeight="1" x14ac:dyDescent="0.2">
      <c r="A308" s="222"/>
      <c r="B308" s="222"/>
      <c r="C308" s="228"/>
      <c r="D308" s="225"/>
      <c r="E308" s="207"/>
      <c r="F308" s="216"/>
      <c r="G308" s="207"/>
      <c r="H308" s="213"/>
      <c r="I308" s="207"/>
      <c r="J308" s="207"/>
      <c r="K308" s="254"/>
      <c r="L308" s="254"/>
      <c r="M308" s="207"/>
      <c r="N308" s="207"/>
      <c r="O308" s="103" t="s">
        <v>682</v>
      </c>
      <c r="P308" s="103" t="s">
        <v>319</v>
      </c>
      <c r="Q308" s="204"/>
      <c r="R308" s="222"/>
      <c r="S308" s="346"/>
      <c r="T308" s="346"/>
      <c r="U308" s="207"/>
      <c r="V308" s="228"/>
      <c r="W308" s="19"/>
    </row>
    <row r="309" spans="1:23" ht="61.5" customHeight="1" x14ac:dyDescent="0.2">
      <c r="A309" s="223"/>
      <c r="B309" s="223"/>
      <c r="C309" s="229"/>
      <c r="D309" s="226"/>
      <c r="E309" s="208"/>
      <c r="F309" s="217"/>
      <c r="G309" s="208"/>
      <c r="H309" s="214"/>
      <c r="I309" s="208"/>
      <c r="J309" s="208"/>
      <c r="K309" s="236"/>
      <c r="L309" s="236"/>
      <c r="M309" s="208"/>
      <c r="N309" s="208"/>
      <c r="O309" s="103" t="s">
        <v>675</v>
      </c>
      <c r="P309" s="103" t="s">
        <v>310</v>
      </c>
      <c r="Q309" s="205"/>
      <c r="R309" s="223"/>
      <c r="S309" s="347"/>
      <c r="T309" s="347"/>
      <c r="U309" s="208"/>
      <c r="V309" s="229"/>
      <c r="W309" s="19"/>
    </row>
    <row r="310" spans="1:23" ht="61.5" customHeight="1" x14ac:dyDescent="0.2">
      <c r="A310" s="221" t="s">
        <v>683</v>
      </c>
      <c r="B310" s="221" t="s">
        <v>684</v>
      </c>
      <c r="C310" s="227">
        <v>43385</v>
      </c>
      <c r="D310" s="224">
        <v>0.3756944444444445</v>
      </c>
      <c r="E310" s="206" t="s">
        <v>685</v>
      </c>
      <c r="F310" s="215" t="s">
        <v>1144</v>
      </c>
      <c r="G310" s="206">
        <v>1</v>
      </c>
      <c r="H310" s="212">
        <v>19000000</v>
      </c>
      <c r="I310" s="206" t="s">
        <v>48</v>
      </c>
      <c r="J310" s="206" t="s">
        <v>253</v>
      </c>
      <c r="K310" s="235">
        <v>1</v>
      </c>
      <c r="L310" s="235" t="s">
        <v>26</v>
      </c>
      <c r="M310" s="206" t="s">
        <v>26</v>
      </c>
      <c r="N310" s="206">
        <v>3</v>
      </c>
      <c r="O310" s="103" t="s">
        <v>686</v>
      </c>
      <c r="P310" s="103" t="s">
        <v>689</v>
      </c>
      <c r="Q310" s="203" t="s">
        <v>686</v>
      </c>
      <c r="R310" s="221" t="s">
        <v>28</v>
      </c>
      <c r="S310" s="243">
        <v>34398.370000000003</v>
      </c>
      <c r="T310" s="355">
        <f>S310*598.14</f>
        <v>20575041.031800002</v>
      </c>
      <c r="U310" s="206" t="s">
        <v>1056</v>
      </c>
      <c r="V310" s="227">
        <v>43417</v>
      </c>
      <c r="W310" s="19"/>
    </row>
    <row r="311" spans="1:23" ht="61.5" customHeight="1" x14ac:dyDescent="0.2">
      <c r="A311" s="222"/>
      <c r="B311" s="222"/>
      <c r="C311" s="228"/>
      <c r="D311" s="225"/>
      <c r="E311" s="207"/>
      <c r="F311" s="216"/>
      <c r="G311" s="207"/>
      <c r="H311" s="213"/>
      <c r="I311" s="207"/>
      <c r="J311" s="207"/>
      <c r="K311" s="254"/>
      <c r="L311" s="254"/>
      <c r="M311" s="207"/>
      <c r="N311" s="207"/>
      <c r="O311" s="103" t="s">
        <v>687</v>
      </c>
      <c r="P311" s="103" t="s">
        <v>690</v>
      </c>
      <c r="Q311" s="204"/>
      <c r="R311" s="222"/>
      <c r="S311" s="244"/>
      <c r="T311" s="356"/>
      <c r="U311" s="207"/>
      <c r="V311" s="222"/>
      <c r="W311" s="19"/>
    </row>
    <row r="312" spans="1:23" ht="61.5" customHeight="1" x14ac:dyDescent="0.2">
      <c r="A312" s="223"/>
      <c r="B312" s="223"/>
      <c r="C312" s="229"/>
      <c r="D312" s="226"/>
      <c r="E312" s="208"/>
      <c r="F312" s="217"/>
      <c r="G312" s="208"/>
      <c r="H312" s="214"/>
      <c r="I312" s="208"/>
      <c r="J312" s="208"/>
      <c r="K312" s="236"/>
      <c r="L312" s="236"/>
      <c r="M312" s="208"/>
      <c r="N312" s="208"/>
      <c r="O312" s="103" t="s">
        <v>688</v>
      </c>
      <c r="P312" s="103" t="s">
        <v>691</v>
      </c>
      <c r="Q312" s="205"/>
      <c r="R312" s="223"/>
      <c r="S312" s="245"/>
      <c r="T312" s="357"/>
      <c r="U312" s="208"/>
      <c r="V312" s="223"/>
      <c r="W312" s="19"/>
    </row>
    <row r="313" spans="1:23" ht="61.5" customHeight="1" x14ac:dyDescent="0.2">
      <c r="A313" s="221" t="s">
        <v>692</v>
      </c>
      <c r="B313" s="221" t="s">
        <v>693</v>
      </c>
      <c r="C313" s="227">
        <v>43390</v>
      </c>
      <c r="D313" s="224">
        <v>0.3756944444444445</v>
      </c>
      <c r="E313" s="206" t="s">
        <v>694</v>
      </c>
      <c r="F313" s="215" t="s">
        <v>1144</v>
      </c>
      <c r="G313" s="206">
        <v>2</v>
      </c>
      <c r="H313" s="212">
        <v>40000000</v>
      </c>
      <c r="I313" s="206" t="s">
        <v>695</v>
      </c>
      <c r="J313" s="206" t="s">
        <v>254</v>
      </c>
      <c r="K313" s="235">
        <v>1</v>
      </c>
      <c r="L313" s="235" t="s">
        <v>26</v>
      </c>
      <c r="M313" s="206" t="s">
        <v>26</v>
      </c>
      <c r="N313" s="206">
        <v>3</v>
      </c>
      <c r="O313" s="103" t="s">
        <v>696</v>
      </c>
      <c r="P313" s="103" t="s">
        <v>697</v>
      </c>
      <c r="Q313" s="203" t="s">
        <v>696</v>
      </c>
      <c r="R313" s="221" t="s">
        <v>28</v>
      </c>
      <c r="S313" s="243">
        <v>40429.760000000002</v>
      </c>
      <c r="T313" s="355">
        <f>S313*596.89</f>
        <v>24132119.446400002</v>
      </c>
      <c r="U313" s="206" t="s">
        <v>1057</v>
      </c>
      <c r="V313" s="221" t="s">
        <v>1058</v>
      </c>
      <c r="W313" s="19"/>
    </row>
    <row r="314" spans="1:23" ht="61.5" customHeight="1" x14ac:dyDescent="0.2">
      <c r="A314" s="222"/>
      <c r="B314" s="222"/>
      <c r="C314" s="228"/>
      <c r="D314" s="225"/>
      <c r="E314" s="207"/>
      <c r="F314" s="216"/>
      <c r="G314" s="207"/>
      <c r="H314" s="213"/>
      <c r="I314" s="207"/>
      <c r="J314" s="207"/>
      <c r="K314" s="254"/>
      <c r="L314" s="254"/>
      <c r="M314" s="207"/>
      <c r="N314" s="207"/>
      <c r="O314" s="103" t="s">
        <v>698</v>
      </c>
      <c r="P314" s="103" t="s">
        <v>699</v>
      </c>
      <c r="Q314" s="204"/>
      <c r="R314" s="222"/>
      <c r="S314" s="244"/>
      <c r="T314" s="356"/>
      <c r="U314" s="207"/>
      <c r="V314" s="222"/>
      <c r="W314" s="19"/>
    </row>
    <row r="315" spans="1:23" ht="61.5" customHeight="1" x14ac:dyDescent="0.2">
      <c r="A315" s="223"/>
      <c r="B315" s="223"/>
      <c r="C315" s="229"/>
      <c r="D315" s="226"/>
      <c r="E315" s="208"/>
      <c r="F315" s="217"/>
      <c r="G315" s="208"/>
      <c r="H315" s="214"/>
      <c r="I315" s="208"/>
      <c r="J315" s="208"/>
      <c r="K315" s="236"/>
      <c r="L315" s="236"/>
      <c r="M315" s="208"/>
      <c r="N315" s="208"/>
      <c r="O315" s="103" t="s">
        <v>700</v>
      </c>
      <c r="P315" s="103" t="s">
        <v>701</v>
      </c>
      <c r="Q315" s="205"/>
      <c r="R315" s="223"/>
      <c r="S315" s="245"/>
      <c r="T315" s="357"/>
      <c r="U315" s="208"/>
      <c r="V315" s="223"/>
      <c r="W315" s="19"/>
    </row>
    <row r="316" spans="1:23" ht="61.5" customHeight="1" x14ac:dyDescent="0.2">
      <c r="A316" s="221" t="s">
        <v>702</v>
      </c>
      <c r="B316" s="221" t="s">
        <v>703</v>
      </c>
      <c r="C316" s="227">
        <v>43391</v>
      </c>
      <c r="D316" s="224">
        <v>0.41736111111111113</v>
      </c>
      <c r="E316" s="206" t="s">
        <v>704</v>
      </c>
      <c r="F316" s="215" t="s">
        <v>1144</v>
      </c>
      <c r="G316" s="206">
        <v>2</v>
      </c>
      <c r="H316" s="212">
        <v>40000000</v>
      </c>
      <c r="I316" s="206" t="s">
        <v>48</v>
      </c>
      <c r="J316" s="206" t="s">
        <v>253</v>
      </c>
      <c r="K316" s="235">
        <v>1</v>
      </c>
      <c r="L316" s="235" t="s">
        <v>26</v>
      </c>
      <c r="M316" s="206" t="s">
        <v>26</v>
      </c>
      <c r="N316" s="206">
        <v>2</v>
      </c>
      <c r="O316" s="103" t="s">
        <v>312</v>
      </c>
      <c r="P316" s="103" t="s">
        <v>313</v>
      </c>
      <c r="Q316" s="203" t="s">
        <v>705</v>
      </c>
      <c r="R316" s="221" t="s">
        <v>28</v>
      </c>
      <c r="S316" s="243">
        <v>67023</v>
      </c>
      <c r="T316" s="355">
        <f>S316*596.81</f>
        <v>39999996.629999995</v>
      </c>
      <c r="U316" s="206" t="s">
        <v>48</v>
      </c>
      <c r="V316" s="227">
        <v>43497</v>
      </c>
      <c r="W316" s="19"/>
    </row>
    <row r="317" spans="1:23" ht="61.5" customHeight="1" x14ac:dyDescent="0.2">
      <c r="A317" s="223"/>
      <c r="B317" s="223"/>
      <c r="C317" s="229"/>
      <c r="D317" s="226"/>
      <c r="E317" s="208"/>
      <c r="F317" s="217"/>
      <c r="G317" s="208"/>
      <c r="H317" s="214"/>
      <c r="I317" s="208"/>
      <c r="J317" s="208"/>
      <c r="K317" s="236"/>
      <c r="L317" s="236"/>
      <c r="M317" s="208"/>
      <c r="N317" s="208"/>
      <c r="O317" s="103" t="s">
        <v>705</v>
      </c>
      <c r="P317" s="103" t="s">
        <v>706</v>
      </c>
      <c r="Q317" s="205"/>
      <c r="R317" s="223"/>
      <c r="S317" s="245"/>
      <c r="T317" s="357"/>
      <c r="U317" s="208"/>
      <c r="V317" s="223"/>
      <c r="W317" s="19"/>
    </row>
    <row r="318" spans="1:23" ht="61.5" customHeight="1" x14ac:dyDescent="0.2">
      <c r="A318" s="221" t="s">
        <v>707</v>
      </c>
      <c r="B318" s="221" t="s">
        <v>708</v>
      </c>
      <c r="C318" s="227">
        <v>43397</v>
      </c>
      <c r="D318" s="224">
        <v>0.45902777777777781</v>
      </c>
      <c r="E318" s="206" t="s">
        <v>709</v>
      </c>
      <c r="F318" s="215" t="s">
        <v>1144</v>
      </c>
      <c r="G318" s="206">
        <v>6</v>
      </c>
      <c r="H318" s="212">
        <v>113000000</v>
      </c>
      <c r="I318" s="206" t="s">
        <v>48</v>
      </c>
      <c r="J318" s="206" t="s">
        <v>253</v>
      </c>
      <c r="K318" s="235">
        <v>1</v>
      </c>
      <c r="L318" s="206" t="s">
        <v>26</v>
      </c>
      <c r="M318" s="206" t="s">
        <v>26</v>
      </c>
      <c r="N318" s="206">
        <v>4</v>
      </c>
      <c r="O318" s="124" t="s">
        <v>971</v>
      </c>
      <c r="P318" s="124" t="s">
        <v>972</v>
      </c>
      <c r="Q318" s="148" t="s">
        <v>655</v>
      </c>
      <c r="R318" s="101" t="s">
        <v>28</v>
      </c>
      <c r="S318" s="81">
        <v>46780500</v>
      </c>
      <c r="T318" s="81">
        <v>46780500</v>
      </c>
      <c r="U318" s="99" t="s">
        <v>379</v>
      </c>
      <c r="V318" s="146">
        <v>43430</v>
      </c>
      <c r="W318" s="19"/>
    </row>
    <row r="319" spans="1:23" ht="61.5" customHeight="1" x14ac:dyDescent="0.2">
      <c r="A319" s="222"/>
      <c r="B319" s="222"/>
      <c r="C319" s="228"/>
      <c r="D319" s="225"/>
      <c r="E319" s="207"/>
      <c r="F319" s="216"/>
      <c r="G319" s="207"/>
      <c r="H319" s="213"/>
      <c r="I319" s="207"/>
      <c r="J319" s="207"/>
      <c r="K319" s="254"/>
      <c r="L319" s="207"/>
      <c r="M319" s="207"/>
      <c r="N319" s="207"/>
      <c r="O319" s="124" t="s">
        <v>655</v>
      </c>
      <c r="P319" s="124" t="s">
        <v>660</v>
      </c>
      <c r="Q319" s="148" t="s">
        <v>971</v>
      </c>
      <c r="R319" s="121" t="s">
        <v>28</v>
      </c>
      <c r="S319" s="81">
        <v>26641000</v>
      </c>
      <c r="T319" s="81">
        <v>26641000</v>
      </c>
      <c r="U319" s="120" t="s">
        <v>115</v>
      </c>
      <c r="V319" s="146">
        <v>43440</v>
      </c>
      <c r="W319" s="19"/>
    </row>
    <row r="320" spans="1:23" ht="61.5" customHeight="1" x14ac:dyDescent="0.2">
      <c r="A320" s="222"/>
      <c r="B320" s="222"/>
      <c r="C320" s="228"/>
      <c r="D320" s="225"/>
      <c r="E320" s="207"/>
      <c r="F320" s="216"/>
      <c r="G320" s="207"/>
      <c r="H320" s="213"/>
      <c r="I320" s="207"/>
      <c r="J320" s="207"/>
      <c r="K320" s="254"/>
      <c r="L320" s="207"/>
      <c r="M320" s="207"/>
      <c r="N320" s="207"/>
      <c r="O320" s="124" t="s">
        <v>973</v>
      </c>
      <c r="P320" s="124" t="s">
        <v>974</v>
      </c>
      <c r="Q320" s="203" t="s">
        <v>975</v>
      </c>
      <c r="R320" s="221" t="s">
        <v>28</v>
      </c>
      <c r="S320" s="243">
        <v>36762</v>
      </c>
      <c r="T320" s="355">
        <f>S320*596.13</f>
        <v>21914931.059999999</v>
      </c>
      <c r="U320" s="206" t="s">
        <v>115</v>
      </c>
      <c r="V320" s="250">
        <v>43437</v>
      </c>
      <c r="W320" s="19"/>
    </row>
    <row r="321" spans="1:23" ht="61.5" customHeight="1" x14ac:dyDescent="0.2">
      <c r="A321" s="223"/>
      <c r="B321" s="223"/>
      <c r="C321" s="229"/>
      <c r="D321" s="226"/>
      <c r="E321" s="208"/>
      <c r="F321" s="217"/>
      <c r="G321" s="208"/>
      <c r="H321" s="214"/>
      <c r="I321" s="208"/>
      <c r="J321" s="208"/>
      <c r="K321" s="236"/>
      <c r="L321" s="208"/>
      <c r="M321" s="208"/>
      <c r="N321" s="208"/>
      <c r="O321" s="124" t="s">
        <v>975</v>
      </c>
      <c r="P321" s="124" t="s">
        <v>976</v>
      </c>
      <c r="Q321" s="205"/>
      <c r="R321" s="223"/>
      <c r="S321" s="245"/>
      <c r="T321" s="357"/>
      <c r="U321" s="208"/>
      <c r="V321" s="249"/>
      <c r="W321" s="19"/>
    </row>
    <row r="322" spans="1:23" ht="61.5" customHeight="1" x14ac:dyDescent="0.2">
      <c r="A322" s="221" t="s">
        <v>816</v>
      </c>
      <c r="B322" s="221" t="s">
        <v>817</v>
      </c>
      <c r="C322" s="227">
        <v>43402</v>
      </c>
      <c r="D322" s="224">
        <v>0.41736111111111113</v>
      </c>
      <c r="E322" s="206" t="s">
        <v>818</v>
      </c>
      <c r="F322" s="215" t="s">
        <v>1144</v>
      </c>
      <c r="G322" s="206">
        <v>1</v>
      </c>
      <c r="H322" s="212">
        <v>12000000</v>
      </c>
      <c r="I322" s="206" t="s">
        <v>48</v>
      </c>
      <c r="J322" s="206" t="s">
        <v>253</v>
      </c>
      <c r="K322" s="235">
        <v>1</v>
      </c>
      <c r="L322" s="206" t="s">
        <v>26</v>
      </c>
      <c r="M322" s="206" t="s">
        <v>26</v>
      </c>
      <c r="N322" s="206">
        <v>3</v>
      </c>
      <c r="O322" s="117" t="s">
        <v>977</v>
      </c>
      <c r="P322" s="124" t="s">
        <v>978</v>
      </c>
      <c r="Q322" s="203" t="s">
        <v>981</v>
      </c>
      <c r="R322" s="221" t="s">
        <v>28</v>
      </c>
      <c r="S322" s="243">
        <v>19953.439999999999</v>
      </c>
      <c r="T322" s="355">
        <f>S322*601.4</f>
        <v>11999998.816</v>
      </c>
      <c r="U322" s="206" t="s">
        <v>48</v>
      </c>
      <c r="V322" s="227">
        <v>43439</v>
      </c>
      <c r="W322" s="19"/>
    </row>
    <row r="323" spans="1:23" ht="61.5" customHeight="1" x14ac:dyDescent="0.2">
      <c r="A323" s="222"/>
      <c r="B323" s="222"/>
      <c r="C323" s="228"/>
      <c r="D323" s="225"/>
      <c r="E323" s="207"/>
      <c r="F323" s="216"/>
      <c r="G323" s="207"/>
      <c r="H323" s="213"/>
      <c r="I323" s="207"/>
      <c r="J323" s="207"/>
      <c r="K323" s="254"/>
      <c r="L323" s="207"/>
      <c r="M323" s="207"/>
      <c r="N323" s="207"/>
      <c r="O323" s="124" t="s">
        <v>979</v>
      </c>
      <c r="P323" s="124" t="s">
        <v>980</v>
      </c>
      <c r="Q323" s="204"/>
      <c r="R323" s="222"/>
      <c r="S323" s="244"/>
      <c r="T323" s="356"/>
      <c r="U323" s="207"/>
      <c r="V323" s="222"/>
      <c r="W323" s="19"/>
    </row>
    <row r="324" spans="1:23" ht="61.5" customHeight="1" x14ac:dyDescent="0.2">
      <c r="A324" s="223"/>
      <c r="B324" s="223"/>
      <c r="C324" s="229"/>
      <c r="D324" s="226"/>
      <c r="E324" s="208"/>
      <c r="F324" s="217"/>
      <c r="G324" s="208"/>
      <c r="H324" s="214"/>
      <c r="I324" s="208"/>
      <c r="J324" s="208"/>
      <c r="K324" s="236"/>
      <c r="L324" s="208"/>
      <c r="M324" s="208"/>
      <c r="N324" s="208"/>
      <c r="O324" s="124" t="s">
        <v>981</v>
      </c>
      <c r="P324" s="124" t="s">
        <v>982</v>
      </c>
      <c r="Q324" s="205"/>
      <c r="R324" s="223"/>
      <c r="S324" s="245"/>
      <c r="T324" s="357"/>
      <c r="U324" s="208"/>
      <c r="V324" s="223"/>
      <c r="W324" s="19"/>
    </row>
    <row r="325" spans="1:23" ht="61.5" customHeight="1" x14ac:dyDescent="0.2">
      <c r="A325" s="111" t="s">
        <v>819</v>
      </c>
      <c r="B325" s="111" t="s">
        <v>820</v>
      </c>
      <c r="C325" s="110">
        <v>43403</v>
      </c>
      <c r="D325" s="109">
        <v>0.54236111111111118</v>
      </c>
      <c r="E325" s="169" t="s">
        <v>821</v>
      </c>
      <c r="F325" s="187" t="s">
        <v>1144</v>
      </c>
      <c r="G325" s="169">
        <v>1</v>
      </c>
      <c r="H325" s="182">
        <v>22000000</v>
      </c>
      <c r="I325" s="112" t="s">
        <v>48</v>
      </c>
      <c r="J325" s="112" t="s">
        <v>253</v>
      </c>
      <c r="K325" s="113">
        <v>0.7</v>
      </c>
      <c r="L325" s="113">
        <v>0.3</v>
      </c>
      <c r="M325" s="112" t="s">
        <v>26</v>
      </c>
      <c r="N325" s="112" t="s">
        <v>26</v>
      </c>
      <c r="O325" s="117" t="s">
        <v>26</v>
      </c>
      <c r="P325" s="117" t="s">
        <v>26</v>
      </c>
      <c r="Q325" s="107" t="s">
        <v>26</v>
      </c>
      <c r="R325" s="114"/>
      <c r="S325" s="115" t="s">
        <v>26</v>
      </c>
      <c r="T325" s="81">
        <v>0</v>
      </c>
      <c r="U325" s="112" t="s">
        <v>26</v>
      </c>
      <c r="V325" s="111" t="s">
        <v>1059</v>
      </c>
      <c r="W325" s="19"/>
    </row>
    <row r="326" spans="1:23" ht="61.5" customHeight="1" x14ac:dyDescent="0.2">
      <c r="A326" s="221" t="s">
        <v>822</v>
      </c>
      <c r="B326" s="221" t="s">
        <v>823</v>
      </c>
      <c r="C326" s="227">
        <v>43405</v>
      </c>
      <c r="D326" s="224">
        <v>0.41736111111111113</v>
      </c>
      <c r="E326" s="206" t="s">
        <v>824</v>
      </c>
      <c r="F326" s="215" t="s">
        <v>1144</v>
      </c>
      <c r="G326" s="206">
        <v>10</v>
      </c>
      <c r="H326" s="212">
        <v>130000000</v>
      </c>
      <c r="I326" s="206" t="s">
        <v>115</v>
      </c>
      <c r="J326" s="206" t="s">
        <v>254</v>
      </c>
      <c r="K326" s="235">
        <v>1</v>
      </c>
      <c r="L326" s="206" t="s">
        <v>26</v>
      </c>
      <c r="M326" s="206" t="s">
        <v>26</v>
      </c>
      <c r="N326" s="206">
        <v>16</v>
      </c>
      <c r="O326" s="148" t="s">
        <v>1060</v>
      </c>
      <c r="P326" s="148" t="s">
        <v>1062</v>
      </c>
      <c r="Q326" s="203" t="s">
        <v>1066</v>
      </c>
      <c r="R326" s="221" t="s">
        <v>28</v>
      </c>
      <c r="S326" s="345">
        <v>46685837</v>
      </c>
      <c r="T326" s="345">
        <v>46685837</v>
      </c>
      <c r="U326" s="206" t="s">
        <v>115</v>
      </c>
      <c r="V326" s="227">
        <v>43489</v>
      </c>
      <c r="W326" s="19"/>
    </row>
    <row r="327" spans="1:23" ht="61.5" customHeight="1" x14ac:dyDescent="0.2">
      <c r="A327" s="222"/>
      <c r="B327" s="222"/>
      <c r="C327" s="228"/>
      <c r="D327" s="225"/>
      <c r="E327" s="207"/>
      <c r="F327" s="216"/>
      <c r="G327" s="207"/>
      <c r="H327" s="213"/>
      <c r="I327" s="207"/>
      <c r="J327" s="207"/>
      <c r="K327" s="254"/>
      <c r="L327" s="207"/>
      <c r="M327" s="207"/>
      <c r="N327" s="207"/>
      <c r="O327" s="148" t="s">
        <v>1061</v>
      </c>
      <c r="P327" s="148" t="s">
        <v>1063</v>
      </c>
      <c r="Q327" s="204"/>
      <c r="R327" s="222"/>
      <c r="S327" s="346"/>
      <c r="T327" s="346"/>
      <c r="U327" s="207"/>
      <c r="V327" s="222"/>
      <c r="W327" s="19"/>
    </row>
    <row r="328" spans="1:23" ht="61.5" customHeight="1" x14ac:dyDescent="0.2">
      <c r="A328" s="222"/>
      <c r="B328" s="222"/>
      <c r="C328" s="228"/>
      <c r="D328" s="225"/>
      <c r="E328" s="207"/>
      <c r="F328" s="216"/>
      <c r="G328" s="207"/>
      <c r="H328" s="213"/>
      <c r="I328" s="207"/>
      <c r="J328" s="207"/>
      <c r="K328" s="254"/>
      <c r="L328" s="207"/>
      <c r="M328" s="207"/>
      <c r="N328" s="207"/>
      <c r="O328" s="148" t="s">
        <v>1064</v>
      </c>
      <c r="P328" s="148" t="s">
        <v>1065</v>
      </c>
      <c r="Q328" s="205"/>
      <c r="R328" s="223"/>
      <c r="S328" s="347"/>
      <c r="T328" s="347"/>
      <c r="U328" s="208"/>
      <c r="V328" s="223"/>
      <c r="W328" s="19"/>
    </row>
    <row r="329" spans="1:23" ht="61.5" customHeight="1" x14ac:dyDescent="0.2">
      <c r="A329" s="222"/>
      <c r="B329" s="222"/>
      <c r="C329" s="228"/>
      <c r="D329" s="225"/>
      <c r="E329" s="207"/>
      <c r="F329" s="216"/>
      <c r="G329" s="207"/>
      <c r="H329" s="213"/>
      <c r="I329" s="207"/>
      <c r="J329" s="207"/>
      <c r="K329" s="254"/>
      <c r="L329" s="207"/>
      <c r="M329" s="207"/>
      <c r="N329" s="207"/>
      <c r="O329" s="148" t="s">
        <v>1066</v>
      </c>
      <c r="P329" s="148" t="s">
        <v>130</v>
      </c>
      <c r="Q329" s="203" t="s">
        <v>1061</v>
      </c>
      <c r="R329" s="221" t="s">
        <v>28</v>
      </c>
      <c r="S329" s="243">
        <v>27219.72</v>
      </c>
      <c r="T329" s="355">
        <f>S329*623.71</f>
        <v>16977211.5612</v>
      </c>
      <c r="U329" s="206" t="s">
        <v>1087</v>
      </c>
      <c r="V329" s="227">
        <v>43487</v>
      </c>
      <c r="W329" s="19"/>
    </row>
    <row r="330" spans="1:23" ht="61.5" customHeight="1" x14ac:dyDescent="0.2">
      <c r="A330" s="222"/>
      <c r="B330" s="222"/>
      <c r="C330" s="228"/>
      <c r="D330" s="225"/>
      <c r="E330" s="207"/>
      <c r="F330" s="216"/>
      <c r="G330" s="207"/>
      <c r="H330" s="213"/>
      <c r="I330" s="207"/>
      <c r="J330" s="207"/>
      <c r="K330" s="254"/>
      <c r="L330" s="207"/>
      <c r="M330" s="207"/>
      <c r="N330" s="207"/>
      <c r="O330" s="148" t="s">
        <v>1067</v>
      </c>
      <c r="P330" s="148" t="s">
        <v>1068</v>
      </c>
      <c r="Q330" s="204"/>
      <c r="R330" s="222"/>
      <c r="S330" s="244"/>
      <c r="T330" s="356"/>
      <c r="U330" s="207"/>
      <c r="V330" s="222"/>
      <c r="W330" s="19"/>
    </row>
    <row r="331" spans="1:23" ht="61.5" customHeight="1" x14ac:dyDescent="0.2">
      <c r="A331" s="222"/>
      <c r="B331" s="222"/>
      <c r="C331" s="228"/>
      <c r="D331" s="225"/>
      <c r="E331" s="207"/>
      <c r="F331" s="216"/>
      <c r="G331" s="207"/>
      <c r="H331" s="213"/>
      <c r="I331" s="207"/>
      <c r="J331" s="207"/>
      <c r="K331" s="254"/>
      <c r="L331" s="207"/>
      <c r="M331" s="207"/>
      <c r="N331" s="207"/>
      <c r="O331" s="148" t="s">
        <v>1069</v>
      </c>
      <c r="P331" s="148" t="s">
        <v>1070</v>
      </c>
      <c r="Q331" s="205"/>
      <c r="R331" s="223"/>
      <c r="S331" s="245"/>
      <c r="T331" s="357"/>
      <c r="U331" s="208"/>
      <c r="V331" s="223"/>
      <c r="W331" s="19"/>
    </row>
    <row r="332" spans="1:23" ht="61.5" customHeight="1" x14ac:dyDescent="0.2">
      <c r="A332" s="222"/>
      <c r="B332" s="222"/>
      <c r="C332" s="228"/>
      <c r="D332" s="225"/>
      <c r="E332" s="207"/>
      <c r="F332" s="216"/>
      <c r="G332" s="207"/>
      <c r="H332" s="213"/>
      <c r="I332" s="207"/>
      <c r="J332" s="207"/>
      <c r="K332" s="254"/>
      <c r="L332" s="207"/>
      <c r="M332" s="207"/>
      <c r="N332" s="207"/>
      <c r="O332" s="148" t="s">
        <v>1071</v>
      </c>
      <c r="P332" s="148" t="s">
        <v>1072</v>
      </c>
      <c r="Q332" s="203" t="s">
        <v>1064</v>
      </c>
      <c r="R332" s="221" t="s">
        <v>28</v>
      </c>
      <c r="S332" s="243">
        <v>63195</v>
      </c>
      <c r="T332" s="355">
        <f>S332*623.71</f>
        <v>39415353.450000003</v>
      </c>
      <c r="U332" s="206" t="s">
        <v>111</v>
      </c>
      <c r="V332" s="227">
        <v>43479</v>
      </c>
      <c r="W332" s="19"/>
    </row>
    <row r="333" spans="1:23" ht="61.5" customHeight="1" x14ac:dyDescent="0.2">
      <c r="A333" s="222"/>
      <c r="B333" s="222"/>
      <c r="C333" s="228"/>
      <c r="D333" s="225"/>
      <c r="E333" s="207"/>
      <c r="F333" s="216"/>
      <c r="G333" s="207"/>
      <c r="H333" s="213"/>
      <c r="I333" s="207"/>
      <c r="J333" s="207"/>
      <c r="K333" s="254"/>
      <c r="L333" s="207"/>
      <c r="M333" s="207"/>
      <c r="N333" s="207"/>
      <c r="O333" s="148" t="s">
        <v>1073</v>
      </c>
      <c r="P333" s="148" t="s">
        <v>846</v>
      </c>
      <c r="Q333" s="204"/>
      <c r="R333" s="222"/>
      <c r="S333" s="244"/>
      <c r="T333" s="356"/>
      <c r="U333" s="207"/>
      <c r="V333" s="222"/>
      <c r="W333" s="19"/>
    </row>
    <row r="334" spans="1:23" ht="61.5" customHeight="1" x14ac:dyDescent="0.2">
      <c r="A334" s="222"/>
      <c r="B334" s="222"/>
      <c r="C334" s="228"/>
      <c r="D334" s="225"/>
      <c r="E334" s="207"/>
      <c r="F334" s="216"/>
      <c r="G334" s="207"/>
      <c r="H334" s="213"/>
      <c r="I334" s="207"/>
      <c r="J334" s="207"/>
      <c r="K334" s="254"/>
      <c r="L334" s="207"/>
      <c r="M334" s="207"/>
      <c r="N334" s="207"/>
      <c r="O334" s="148" t="s">
        <v>1074</v>
      </c>
      <c r="P334" s="148" t="s">
        <v>1075</v>
      </c>
      <c r="Q334" s="205"/>
      <c r="R334" s="223"/>
      <c r="S334" s="245"/>
      <c r="T334" s="357"/>
      <c r="U334" s="208"/>
      <c r="V334" s="223"/>
      <c r="W334" s="19"/>
    </row>
    <row r="335" spans="1:23" ht="61.5" customHeight="1" x14ac:dyDescent="0.2">
      <c r="A335" s="222"/>
      <c r="B335" s="222"/>
      <c r="C335" s="228"/>
      <c r="D335" s="225"/>
      <c r="E335" s="207"/>
      <c r="F335" s="216"/>
      <c r="G335" s="207"/>
      <c r="H335" s="213"/>
      <c r="I335" s="207"/>
      <c r="J335" s="207"/>
      <c r="K335" s="254"/>
      <c r="L335" s="207"/>
      <c r="M335" s="207"/>
      <c r="N335" s="207"/>
      <c r="O335" s="148" t="s">
        <v>1076</v>
      </c>
      <c r="P335" s="148" t="s">
        <v>1077</v>
      </c>
      <c r="Q335" s="203" t="s">
        <v>1060</v>
      </c>
      <c r="R335" s="221" t="s">
        <v>28</v>
      </c>
      <c r="S335" s="243">
        <v>14391.68</v>
      </c>
      <c r="T335" s="355">
        <f>S335*623.71</f>
        <v>8976234.7328000013</v>
      </c>
      <c r="U335" s="206" t="s">
        <v>695</v>
      </c>
      <c r="V335" s="227">
        <v>43489</v>
      </c>
      <c r="W335" s="19"/>
    </row>
    <row r="336" spans="1:23" ht="61.5" customHeight="1" x14ac:dyDescent="0.2">
      <c r="A336" s="222"/>
      <c r="B336" s="222"/>
      <c r="C336" s="228"/>
      <c r="D336" s="225"/>
      <c r="E336" s="207"/>
      <c r="F336" s="216"/>
      <c r="G336" s="207"/>
      <c r="H336" s="213"/>
      <c r="I336" s="207"/>
      <c r="J336" s="207"/>
      <c r="K336" s="254"/>
      <c r="L336" s="207"/>
      <c r="M336" s="207"/>
      <c r="N336" s="207"/>
      <c r="O336" s="148" t="s">
        <v>1078</v>
      </c>
      <c r="P336" s="148" t="s">
        <v>1079</v>
      </c>
      <c r="Q336" s="204"/>
      <c r="R336" s="222"/>
      <c r="S336" s="244"/>
      <c r="T336" s="356"/>
      <c r="U336" s="207"/>
      <c r="V336" s="222"/>
      <c r="W336" s="19"/>
    </row>
    <row r="337" spans="1:23" ht="61.5" customHeight="1" x14ac:dyDescent="0.2">
      <c r="A337" s="222"/>
      <c r="B337" s="222"/>
      <c r="C337" s="228"/>
      <c r="D337" s="225"/>
      <c r="E337" s="207"/>
      <c r="F337" s="216"/>
      <c r="G337" s="207"/>
      <c r="H337" s="213"/>
      <c r="I337" s="207"/>
      <c r="J337" s="207"/>
      <c r="K337" s="254"/>
      <c r="L337" s="207"/>
      <c r="M337" s="207"/>
      <c r="N337" s="207"/>
      <c r="O337" s="148" t="s">
        <v>1080</v>
      </c>
      <c r="P337" s="148" t="s">
        <v>1081</v>
      </c>
      <c r="Q337" s="205"/>
      <c r="R337" s="223"/>
      <c r="S337" s="245"/>
      <c r="T337" s="357"/>
      <c r="U337" s="208"/>
      <c r="V337" s="223"/>
      <c r="W337" s="19"/>
    </row>
    <row r="338" spans="1:23" ht="61.5" customHeight="1" x14ac:dyDescent="0.2">
      <c r="A338" s="222"/>
      <c r="B338" s="222"/>
      <c r="C338" s="228"/>
      <c r="D338" s="225"/>
      <c r="E338" s="207"/>
      <c r="F338" s="216"/>
      <c r="G338" s="207"/>
      <c r="H338" s="213"/>
      <c r="I338" s="207"/>
      <c r="J338" s="207"/>
      <c r="K338" s="254"/>
      <c r="L338" s="207"/>
      <c r="M338" s="207"/>
      <c r="N338" s="207"/>
      <c r="O338" s="148" t="s">
        <v>1082</v>
      </c>
      <c r="P338" s="148" t="s">
        <v>86</v>
      </c>
      <c r="Q338" s="203" t="s">
        <v>1080</v>
      </c>
      <c r="R338" s="221" t="s">
        <v>28</v>
      </c>
      <c r="S338" s="243">
        <v>3610.35</v>
      </c>
      <c r="T338" s="355">
        <f>S338*623.71</f>
        <v>2251811.3985000001</v>
      </c>
      <c r="U338" s="206" t="s">
        <v>111</v>
      </c>
      <c r="V338" s="221" t="s">
        <v>95</v>
      </c>
      <c r="W338" s="19"/>
    </row>
    <row r="339" spans="1:23" ht="61.5" customHeight="1" x14ac:dyDescent="0.2">
      <c r="A339" s="222"/>
      <c r="B339" s="222"/>
      <c r="C339" s="228"/>
      <c r="D339" s="225"/>
      <c r="E339" s="207"/>
      <c r="F339" s="216"/>
      <c r="G339" s="207"/>
      <c r="H339" s="213"/>
      <c r="I339" s="207"/>
      <c r="J339" s="207"/>
      <c r="K339" s="254"/>
      <c r="L339" s="207"/>
      <c r="M339" s="207"/>
      <c r="N339" s="207"/>
      <c r="O339" s="148" t="s">
        <v>1083</v>
      </c>
      <c r="P339" s="148" t="s">
        <v>1084</v>
      </c>
      <c r="Q339" s="205"/>
      <c r="R339" s="223"/>
      <c r="S339" s="245"/>
      <c r="T339" s="357"/>
      <c r="U339" s="208"/>
      <c r="V339" s="223"/>
      <c r="W339" s="19"/>
    </row>
    <row r="340" spans="1:23" ht="61.5" customHeight="1" x14ac:dyDescent="0.2">
      <c r="A340" s="222"/>
      <c r="B340" s="222"/>
      <c r="C340" s="228"/>
      <c r="D340" s="225"/>
      <c r="E340" s="207"/>
      <c r="F340" s="216"/>
      <c r="G340" s="207"/>
      <c r="H340" s="213"/>
      <c r="I340" s="207"/>
      <c r="J340" s="207"/>
      <c r="K340" s="254"/>
      <c r="L340" s="207"/>
      <c r="M340" s="207"/>
      <c r="N340" s="207"/>
      <c r="O340" s="148" t="s">
        <v>579</v>
      </c>
      <c r="P340" s="148" t="s">
        <v>976</v>
      </c>
      <c r="Q340" s="298" t="s">
        <v>1082</v>
      </c>
      <c r="R340" s="221" t="s">
        <v>28</v>
      </c>
      <c r="S340" s="243">
        <v>7840</v>
      </c>
      <c r="T340" s="355">
        <f>S340*623.71</f>
        <v>4889886.4000000004</v>
      </c>
      <c r="U340" s="206" t="s">
        <v>111</v>
      </c>
      <c r="V340" s="227">
        <v>43479</v>
      </c>
      <c r="W340" s="19"/>
    </row>
    <row r="341" spans="1:23" ht="61.5" customHeight="1" x14ac:dyDescent="0.2">
      <c r="A341" s="223"/>
      <c r="B341" s="223"/>
      <c r="C341" s="229"/>
      <c r="D341" s="226"/>
      <c r="E341" s="208"/>
      <c r="F341" s="217"/>
      <c r="G341" s="208"/>
      <c r="H341" s="214"/>
      <c r="I341" s="208"/>
      <c r="J341" s="208"/>
      <c r="K341" s="236"/>
      <c r="L341" s="208"/>
      <c r="M341" s="208"/>
      <c r="N341" s="208"/>
      <c r="O341" s="148" t="s">
        <v>1085</v>
      </c>
      <c r="P341" s="148" t="s">
        <v>1086</v>
      </c>
      <c r="Q341" s="299"/>
      <c r="R341" s="223"/>
      <c r="S341" s="245"/>
      <c r="T341" s="357"/>
      <c r="U341" s="208"/>
      <c r="V341" s="223"/>
      <c r="W341" s="19"/>
    </row>
    <row r="342" spans="1:23" ht="61.5" customHeight="1" x14ac:dyDescent="0.2">
      <c r="A342" s="221" t="s">
        <v>825</v>
      </c>
      <c r="B342" s="221" t="s">
        <v>826</v>
      </c>
      <c r="C342" s="227">
        <v>43404</v>
      </c>
      <c r="D342" s="224">
        <v>0.41736111111111113</v>
      </c>
      <c r="E342" s="206" t="s">
        <v>827</v>
      </c>
      <c r="F342" s="215" t="s">
        <v>1144</v>
      </c>
      <c r="G342" s="206">
        <v>3</v>
      </c>
      <c r="H342" s="212">
        <v>10560000</v>
      </c>
      <c r="I342" s="206" t="s">
        <v>48</v>
      </c>
      <c r="J342" s="206" t="s">
        <v>253</v>
      </c>
      <c r="K342" s="235">
        <v>1</v>
      </c>
      <c r="L342" s="235" t="s">
        <v>26</v>
      </c>
      <c r="M342" s="206" t="s">
        <v>26</v>
      </c>
      <c r="N342" s="206">
        <v>2</v>
      </c>
      <c r="O342" s="148" t="s">
        <v>1088</v>
      </c>
      <c r="P342" s="148" t="s">
        <v>1089</v>
      </c>
      <c r="Q342" s="200" t="s">
        <v>26</v>
      </c>
      <c r="R342" s="221"/>
      <c r="S342" s="243" t="s">
        <v>26</v>
      </c>
      <c r="T342" s="355">
        <v>0</v>
      </c>
      <c r="U342" s="206" t="s">
        <v>26</v>
      </c>
      <c r="V342" s="221" t="s">
        <v>509</v>
      </c>
      <c r="W342" s="19"/>
    </row>
    <row r="343" spans="1:23" ht="61.5" customHeight="1" x14ac:dyDescent="0.2">
      <c r="A343" s="223"/>
      <c r="B343" s="223"/>
      <c r="C343" s="229"/>
      <c r="D343" s="226"/>
      <c r="E343" s="208"/>
      <c r="F343" s="217"/>
      <c r="G343" s="208"/>
      <c r="H343" s="214"/>
      <c r="I343" s="208"/>
      <c r="J343" s="208"/>
      <c r="K343" s="236"/>
      <c r="L343" s="236"/>
      <c r="M343" s="208"/>
      <c r="N343" s="208"/>
      <c r="O343" s="148" t="s">
        <v>1090</v>
      </c>
      <c r="P343" s="148" t="s">
        <v>544</v>
      </c>
      <c r="Q343" s="201"/>
      <c r="R343" s="223"/>
      <c r="S343" s="245"/>
      <c r="T343" s="357"/>
      <c r="U343" s="208"/>
      <c r="V343" s="223"/>
      <c r="W343" s="19"/>
    </row>
    <row r="344" spans="1:23" ht="61.5" customHeight="1" x14ac:dyDescent="0.2">
      <c r="A344" s="221" t="s">
        <v>1039</v>
      </c>
      <c r="B344" s="221" t="s">
        <v>1091</v>
      </c>
      <c r="C344" s="227">
        <v>43412</v>
      </c>
      <c r="D344" s="224">
        <v>0.41736111111111113</v>
      </c>
      <c r="E344" s="206" t="s">
        <v>1092</v>
      </c>
      <c r="F344" s="215" t="s">
        <v>1144</v>
      </c>
      <c r="G344" s="221">
        <v>6</v>
      </c>
      <c r="H344" s="212">
        <v>29000000</v>
      </c>
      <c r="I344" s="206" t="s">
        <v>111</v>
      </c>
      <c r="J344" s="206" t="s">
        <v>254</v>
      </c>
      <c r="K344" s="235">
        <v>1</v>
      </c>
      <c r="L344" s="235" t="s">
        <v>26</v>
      </c>
      <c r="M344" s="206" t="s">
        <v>26</v>
      </c>
      <c r="N344" s="206">
        <v>16</v>
      </c>
      <c r="O344" s="148" t="s">
        <v>1093</v>
      </c>
      <c r="P344" s="148" t="s">
        <v>1094</v>
      </c>
      <c r="Q344" s="203" t="s">
        <v>1100</v>
      </c>
      <c r="R344" s="221" t="s">
        <v>28</v>
      </c>
      <c r="S344" s="243">
        <v>12965</v>
      </c>
      <c r="T344" s="355">
        <f>S344*628.11</f>
        <v>8143446.1500000004</v>
      </c>
      <c r="U344" s="206" t="s">
        <v>557</v>
      </c>
      <c r="V344" s="227">
        <v>43454</v>
      </c>
      <c r="W344" s="19"/>
    </row>
    <row r="345" spans="1:23" ht="61.5" customHeight="1" x14ac:dyDescent="0.2">
      <c r="A345" s="222"/>
      <c r="B345" s="222"/>
      <c r="C345" s="228"/>
      <c r="D345" s="225"/>
      <c r="E345" s="207"/>
      <c r="F345" s="216"/>
      <c r="G345" s="222"/>
      <c r="H345" s="213"/>
      <c r="I345" s="207"/>
      <c r="J345" s="207"/>
      <c r="K345" s="254"/>
      <c r="L345" s="254"/>
      <c r="M345" s="207"/>
      <c r="N345" s="207"/>
      <c r="O345" s="148" t="s">
        <v>1095</v>
      </c>
      <c r="P345" s="148" t="s">
        <v>576</v>
      </c>
      <c r="Q345" s="204"/>
      <c r="R345" s="222"/>
      <c r="S345" s="244"/>
      <c r="T345" s="356"/>
      <c r="U345" s="207"/>
      <c r="V345" s="222"/>
      <c r="W345" s="19"/>
    </row>
    <row r="346" spans="1:23" ht="61.5" customHeight="1" x14ac:dyDescent="0.2">
      <c r="A346" s="222"/>
      <c r="B346" s="222"/>
      <c r="C346" s="228"/>
      <c r="D346" s="225"/>
      <c r="E346" s="207"/>
      <c r="F346" s="216"/>
      <c r="G346" s="222"/>
      <c r="H346" s="213"/>
      <c r="I346" s="207"/>
      <c r="J346" s="207"/>
      <c r="K346" s="254"/>
      <c r="L346" s="254"/>
      <c r="M346" s="207"/>
      <c r="N346" s="207"/>
      <c r="O346" s="148" t="s">
        <v>1096</v>
      </c>
      <c r="P346" s="148" t="s">
        <v>1097</v>
      </c>
      <c r="Q346" s="204"/>
      <c r="R346" s="222"/>
      <c r="S346" s="244"/>
      <c r="T346" s="356"/>
      <c r="U346" s="207"/>
      <c r="V346" s="222"/>
      <c r="W346" s="19"/>
    </row>
    <row r="347" spans="1:23" ht="61.5" customHeight="1" x14ac:dyDescent="0.2">
      <c r="A347" s="222"/>
      <c r="B347" s="222"/>
      <c r="C347" s="228"/>
      <c r="D347" s="225"/>
      <c r="E347" s="207"/>
      <c r="F347" s="216"/>
      <c r="G347" s="222"/>
      <c r="H347" s="213"/>
      <c r="I347" s="207"/>
      <c r="J347" s="207"/>
      <c r="K347" s="254"/>
      <c r="L347" s="254"/>
      <c r="M347" s="207"/>
      <c r="N347" s="207"/>
      <c r="O347" s="148" t="s">
        <v>1098</v>
      </c>
      <c r="P347" s="148" t="s">
        <v>1099</v>
      </c>
      <c r="Q347" s="205"/>
      <c r="R347" s="223"/>
      <c r="S347" s="245"/>
      <c r="T347" s="357"/>
      <c r="U347" s="208"/>
      <c r="V347" s="223"/>
      <c r="W347" s="19"/>
    </row>
    <row r="348" spans="1:23" ht="61.5" customHeight="1" x14ac:dyDescent="0.2">
      <c r="A348" s="222"/>
      <c r="B348" s="222"/>
      <c r="C348" s="228"/>
      <c r="D348" s="225"/>
      <c r="E348" s="207"/>
      <c r="F348" s="216"/>
      <c r="G348" s="222"/>
      <c r="H348" s="213"/>
      <c r="I348" s="207"/>
      <c r="J348" s="207"/>
      <c r="K348" s="254"/>
      <c r="L348" s="254"/>
      <c r="M348" s="207"/>
      <c r="N348" s="207"/>
      <c r="O348" s="148" t="s">
        <v>1100</v>
      </c>
      <c r="P348" s="148" t="s">
        <v>1101</v>
      </c>
      <c r="Q348" s="203" t="s">
        <v>1102</v>
      </c>
      <c r="R348" s="221" t="s">
        <v>28</v>
      </c>
      <c r="S348" s="243">
        <v>26148.2</v>
      </c>
      <c r="T348" s="355">
        <f>S348*628.11</f>
        <v>16423945.902000001</v>
      </c>
      <c r="U348" s="206" t="s">
        <v>111</v>
      </c>
      <c r="V348" s="227">
        <v>43454</v>
      </c>
      <c r="W348" s="19"/>
    </row>
    <row r="349" spans="1:23" ht="61.5" customHeight="1" x14ac:dyDescent="0.2">
      <c r="A349" s="222"/>
      <c r="B349" s="222"/>
      <c r="C349" s="228"/>
      <c r="D349" s="225"/>
      <c r="E349" s="207"/>
      <c r="F349" s="216"/>
      <c r="G349" s="222"/>
      <c r="H349" s="213"/>
      <c r="I349" s="207"/>
      <c r="J349" s="207"/>
      <c r="K349" s="254"/>
      <c r="L349" s="254"/>
      <c r="M349" s="207"/>
      <c r="N349" s="207"/>
      <c r="O349" s="148" t="s">
        <v>1102</v>
      </c>
      <c r="P349" s="148" t="s">
        <v>1103</v>
      </c>
      <c r="Q349" s="204"/>
      <c r="R349" s="222"/>
      <c r="S349" s="244"/>
      <c r="T349" s="356"/>
      <c r="U349" s="207"/>
      <c r="V349" s="222"/>
      <c r="W349" s="19"/>
    </row>
    <row r="350" spans="1:23" ht="61.5" customHeight="1" x14ac:dyDescent="0.2">
      <c r="A350" s="222"/>
      <c r="B350" s="222"/>
      <c r="C350" s="228"/>
      <c r="D350" s="225"/>
      <c r="E350" s="207"/>
      <c r="F350" s="216"/>
      <c r="G350" s="222"/>
      <c r="H350" s="213"/>
      <c r="I350" s="207"/>
      <c r="J350" s="207"/>
      <c r="K350" s="254"/>
      <c r="L350" s="254"/>
      <c r="M350" s="207"/>
      <c r="N350" s="207"/>
      <c r="O350" s="148" t="s">
        <v>1104</v>
      </c>
      <c r="P350" s="148" t="s">
        <v>1105</v>
      </c>
      <c r="Q350" s="204"/>
      <c r="R350" s="222"/>
      <c r="S350" s="244"/>
      <c r="T350" s="356"/>
      <c r="U350" s="207"/>
      <c r="V350" s="222"/>
      <c r="W350" s="19"/>
    </row>
    <row r="351" spans="1:23" ht="61.5" customHeight="1" x14ac:dyDescent="0.2">
      <c r="A351" s="222"/>
      <c r="B351" s="222"/>
      <c r="C351" s="228"/>
      <c r="D351" s="225"/>
      <c r="E351" s="207"/>
      <c r="F351" s="216"/>
      <c r="G351" s="222"/>
      <c r="H351" s="213"/>
      <c r="I351" s="207"/>
      <c r="J351" s="207"/>
      <c r="K351" s="254"/>
      <c r="L351" s="254"/>
      <c r="M351" s="207"/>
      <c r="N351" s="207"/>
      <c r="O351" s="148" t="s">
        <v>82</v>
      </c>
      <c r="P351" s="148" t="s">
        <v>87</v>
      </c>
      <c r="Q351" s="205"/>
      <c r="R351" s="223"/>
      <c r="S351" s="245"/>
      <c r="T351" s="357"/>
      <c r="U351" s="208"/>
      <c r="V351" s="223"/>
      <c r="W351" s="19"/>
    </row>
    <row r="352" spans="1:23" ht="61.5" customHeight="1" x14ac:dyDescent="0.2">
      <c r="A352" s="222"/>
      <c r="B352" s="222"/>
      <c r="C352" s="228"/>
      <c r="D352" s="225"/>
      <c r="E352" s="207"/>
      <c r="F352" s="216"/>
      <c r="G352" s="222"/>
      <c r="H352" s="213"/>
      <c r="I352" s="207"/>
      <c r="J352" s="207"/>
      <c r="K352" s="254"/>
      <c r="L352" s="254"/>
      <c r="M352" s="207"/>
      <c r="N352" s="207"/>
      <c r="O352" s="148" t="s">
        <v>1076</v>
      </c>
      <c r="P352" s="148" t="s">
        <v>1077</v>
      </c>
      <c r="Q352" s="203" t="s">
        <v>1110</v>
      </c>
      <c r="R352" s="221" t="s">
        <v>28</v>
      </c>
      <c r="S352" s="345">
        <v>1057764.75</v>
      </c>
      <c r="T352" s="345">
        <v>1057764.75</v>
      </c>
      <c r="U352" s="206" t="s">
        <v>111</v>
      </c>
      <c r="V352" s="227">
        <v>43453</v>
      </c>
      <c r="W352" s="19"/>
    </row>
    <row r="353" spans="1:23" ht="61.5" customHeight="1" x14ac:dyDescent="0.2">
      <c r="A353" s="222"/>
      <c r="B353" s="222"/>
      <c r="C353" s="228"/>
      <c r="D353" s="225"/>
      <c r="E353" s="207"/>
      <c r="F353" s="216"/>
      <c r="G353" s="222"/>
      <c r="H353" s="213"/>
      <c r="I353" s="207"/>
      <c r="J353" s="207"/>
      <c r="K353" s="254"/>
      <c r="L353" s="254"/>
      <c r="M353" s="207"/>
      <c r="N353" s="207"/>
      <c r="O353" s="148" t="s">
        <v>1106</v>
      </c>
      <c r="P353" s="148" t="s">
        <v>871</v>
      </c>
      <c r="Q353" s="204"/>
      <c r="R353" s="222"/>
      <c r="S353" s="346"/>
      <c r="T353" s="346"/>
      <c r="U353" s="207"/>
      <c r="V353" s="222"/>
      <c r="W353" s="19"/>
    </row>
    <row r="354" spans="1:23" ht="61.5" customHeight="1" x14ac:dyDescent="0.2">
      <c r="A354" s="222"/>
      <c r="B354" s="222"/>
      <c r="C354" s="228"/>
      <c r="D354" s="225"/>
      <c r="E354" s="207"/>
      <c r="F354" s="216"/>
      <c r="G354" s="222"/>
      <c r="H354" s="213"/>
      <c r="I354" s="207"/>
      <c r="J354" s="207"/>
      <c r="K354" s="254"/>
      <c r="L354" s="254"/>
      <c r="M354" s="207"/>
      <c r="N354" s="207"/>
      <c r="O354" s="148" t="s">
        <v>1107</v>
      </c>
      <c r="P354" s="148" t="s">
        <v>734</v>
      </c>
      <c r="Q354" s="204"/>
      <c r="R354" s="222"/>
      <c r="S354" s="346"/>
      <c r="T354" s="346"/>
      <c r="U354" s="207"/>
      <c r="V354" s="222"/>
      <c r="W354" s="19"/>
    </row>
    <row r="355" spans="1:23" ht="61.5" customHeight="1" x14ac:dyDescent="0.2">
      <c r="A355" s="222"/>
      <c r="B355" s="222"/>
      <c r="C355" s="228"/>
      <c r="D355" s="225"/>
      <c r="E355" s="207"/>
      <c r="F355" s="216"/>
      <c r="G355" s="222"/>
      <c r="H355" s="213"/>
      <c r="I355" s="207"/>
      <c r="J355" s="207"/>
      <c r="K355" s="254"/>
      <c r="L355" s="254"/>
      <c r="M355" s="207"/>
      <c r="N355" s="207"/>
      <c r="O355" s="148" t="s">
        <v>1108</v>
      </c>
      <c r="P355" s="148" t="s">
        <v>1109</v>
      </c>
      <c r="Q355" s="205"/>
      <c r="R355" s="223"/>
      <c r="S355" s="347"/>
      <c r="T355" s="347"/>
      <c r="U355" s="208"/>
      <c r="V355" s="223"/>
      <c r="W355" s="19"/>
    </row>
    <row r="356" spans="1:23" ht="61.5" customHeight="1" x14ac:dyDescent="0.2">
      <c r="A356" s="222"/>
      <c r="B356" s="222"/>
      <c r="C356" s="228"/>
      <c r="D356" s="225"/>
      <c r="E356" s="207"/>
      <c r="F356" s="216"/>
      <c r="G356" s="222"/>
      <c r="H356" s="213"/>
      <c r="I356" s="207"/>
      <c r="J356" s="207"/>
      <c r="K356" s="254"/>
      <c r="L356" s="254"/>
      <c r="M356" s="207"/>
      <c r="N356" s="207"/>
      <c r="O356" s="148" t="s">
        <v>1110</v>
      </c>
      <c r="P356" s="148" t="s">
        <v>110</v>
      </c>
      <c r="Q356" s="203" t="s">
        <v>1108</v>
      </c>
      <c r="R356" s="221" t="s">
        <v>28</v>
      </c>
      <c r="S356" s="403">
        <v>809328.6</v>
      </c>
      <c r="T356" s="403">
        <v>809328.6</v>
      </c>
      <c r="U356" s="206" t="s">
        <v>111</v>
      </c>
      <c r="V356" s="227">
        <v>43453</v>
      </c>
      <c r="W356" s="19"/>
    </row>
    <row r="357" spans="1:23" ht="61.5" customHeight="1" x14ac:dyDescent="0.2">
      <c r="A357" s="222"/>
      <c r="B357" s="222"/>
      <c r="C357" s="228"/>
      <c r="D357" s="225"/>
      <c r="E357" s="207"/>
      <c r="F357" s="216"/>
      <c r="G357" s="222"/>
      <c r="H357" s="213"/>
      <c r="I357" s="207"/>
      <c r="J357" s="207"/>
      <c r="K357" s="254"/>
      <c r="L357" s="254"/>
      <c r="M357" s="207"/>
      <c r="N357" s="207"/>
      <c r="O357" s="148" t="s">
        <v>1111</v>
      </c>
      <c r="P357" s="148" t="s">
        <v>1112</v>
      </c>
      <c r="Q357" s="204"/>
      <c r="R357" s="222"/>
      <c r="S357" s="403"/>
      <c r="T357" s="403"/>
      <c r="U357" s="207"/>
      <c r="V357" s="222"/>
      <c r="W357" s="19"/>
    </row>
    <row r="358" spans="1:23" ht="61.5" customHeight="1" x14ac:dyDescent="0.2">
      <c r="A358" s="223"/>
      <c r="B358" s="223"/>
      <c r="C358" s="229"/>
      <c r="D358" s="226"/>
      <c r="E358" s="208"/>
      <c r="F358" s="217"/>
      <c r="G358" s="223"/>
      <c r="H358" s="214"/>
      <c r="I358" s="208"/>
      <c r="J358" s="208"/>
      <c r="K358" s="236"/>
      <c r="L358" s="236"/>
      <c r="M358" s="208"/>
      <c r="N358" s="208"/>
      <c r="O358" s="148" t="s">
        <v>1113</v>
      </c>
      <c r="P358" s="148" t="s">
        <v>1114</v>
      </c>
      <c r="Q358" s="205"/>
      <c r="R358" s="223"/>
      <c r="S358" s="403"/>
      <c r="T358" s="403"/>
      <c r="U358" s="208"/>
      <c r="V358" s="223"/>
      <c r="W358" s="19"/>
    </row>
    <row r="359" spans="1:23" ht="61.5" customHeight="1" x14ac:dyDescent="0.2">
      <c r="A359" s="132" t="s">
        <v>1040</v>
      </c>
      <c r="B359" s="132" t="s">
        <v>1115</v>
      </c>
      <c r="C359" s="131">
        <v>43426</v>
      </c>
      <c r="D359" s="129">
        <v>0.41736111111111113</v>
      </c>
      <c r="E359" s="169" t="s">
        <v>1116</v>
      </c>
      <c r="F359" s="169" t="s">
        <v>1145</v>
      </c>
      <c r="G359" s="169">
        <v>4</v>
      </c>
      <c r="H359" s="182">
        <v>52000000</v>
      </c>
      <c r="I359" s="128" t="s">
        <v>379</v>
      </c>
      <c r="J359" s="128" t="s">
        <v>254</v>
      </c>
      <c r="K359" s="127">
        <v>1</v>
      </c>
      <c r="L359" s="127" t="s">
        <v>26</v>
      </c>
      <c r="M359" s="128" t="s">
        <v>26</v>
      </c>
      <c r="N359" s="128"/>
      <c r="O359" s="157" t="s">
        <v>1117</v>
      </c>
      <c r="P359" s="157" t="s">
        <v>1118</v>
      </c>
      <c r="Q359" s="157" t="s">
        <v>1117</v>
      </c>
      <c r="R359" s="133" t="s">
        <v>28</v>
      </c>
      <c r="S359" s="156">
        <v>46622</v>
      </c>
      <c r="T359" s="166">
        <f>S359*607.29</f>
        <v>28313074.379999999</v>
      </c>
      <c r="U359" s="128" t="s">
        <v>379</v>
      </c>
      <c r="V359" s="154">
        <v>43447</v>
      </c>
      <c r="W359" s="19"/>
    </row>
    <row r="360" spans="1:23" ht="61.5" customHeight="1" x14ac:dyDescent="0.2">
      <c r="A360" s="221" t="s">
        <v>1041</v>
      </c>
      <c r="B360" s="221" t="s">
        <v>1119</v>
      </c>
      <c r="C360" s="227">
        <v>43430</v>
      </c>
      <c r="D360" s="224">
        <v>0.41736111111111113</v>
      </c>
      <c r="E360" s="206" t="s">
        <v>1120</v>
      </c>
      <c r="F360" s="215" t="s">
        <v>1144</v>
      </c>
      <c r="G360" s="206">
        <v>3</v>
      </c>
      <c r="H360" s="212">
        <v>19965000</v>
      </c>
      <c r="I360" s="206" t="s">
        <v>328</v>
      </c>
      <c r="J360" s="206" t="s">
        <v>254</v>
      </c>
      <c r="K360" s="235">
        <v>1</v>
      </c>
      <c r="L360" s="235" t="s">
        <v>26</v>
      </c>
      <c r="M360" s="206" t="s">
        <v>26</v>
      </c>
      <c r="N360" s="206">
        <v>2</v>
      </c>
      <c r="O360" s="157" t="s">
        <v>1121</v>
      </c>
      <c r="P360" s="157" t="s">
        <v>1122</v>
      </c>
      <c r="Q360" s="203" t="s">
        <v>1123</v>
      </c>
      <c r="R360" s="221" t="s">
        <v>28</v>
      </c>
      <c r="S360" s="243">
        <v>15485.47</v>
      </c>
      <c r="T360" s="355">
        <f>S360*610.79</f>
        <v>9458370.2212999985</v>
      </c>
      <c r="U360" s="206" t="s">
        <v>1124</v>
      </c>
      <c r="V360" s="227">
        <v>43454</v>
      </c>
      <c r="W360" s="19"/>
    </row>
    <row r="361" spans="1:23" ht="61.5" customHeight="1" x14ac:dyDescent="0.2">
      <c r="A361" s="223"/>
      <c r="B361" s="223"/>
      <c r="C361" s="229"/>
      <c r="D361" s="226"/>
      <c r="E361" s="208"/>
      <c r="F361" s="217"/>
      <c r="G361" s="208"/>
      <c r="H361" s="214"/>
      <c r="I361" s="208"/>
      <c r="J361" s="208"/>
      <c r="K361" s="236"/>
      <c r="L361" s="236"/>
      <c r="M361" s="208"/>
      <c r="N361" s="208"/>
      <c r="O361" s="157" t="s">
        <v>1123</v>
      </c>
      <c r="P361" s="157" t="s">
        <v>335</v>
      </c>
      <c r="Q361" s="205"/>
      <c r="R361" s="223"/>
      <c r="S361" s="245"/>
      <c r="T361" s="357"/>
      <c r="U361" s="208"/>
      <c r="V361" s="229"/>
      <c r="W361" s="19"/>
    </row>
    <row r="362" spans="1:23" ht="61.5" customHeight="1" x14ac:dyDescent="0.2">
      <c r="A362" s="221" t="s">
        <v>1042</v>
      </c>
      <c r="B362" s="221" t="s">
        <v>1125</v>
      </c>
      <c r="C362" s="227">
        <v>43441</v>
      </c>
      <c r="D362" s="224">
        <v>0.41736111111111113</v>
      </c>
      <c r="E362" s="206" t="s">
        <v>1126</v>
      </c>
      <c r="F362" s="215" t="s">
        <v>1144</v>
      </c>
      <c r="G362" s="206">
        <v>25</v>
      </c>
      <c r="H362" s="212">
        <v>20000000</v>
      </c>
      <c r="I362" s="206" t="s">
        <v>48</v>
      </c>
      <c r="J362" s="206" t="s">
        <v>253</v>
      </c>
      <c r="K362" s="235">
        <v>0.7</v>
      </c>
      <c r="L362" s="235">
        <v>0.3</v>
      </c>
      <c r="M362" s="206" t="s">
        <v>26</v>
      </c>
      <c r="N362" s="206">
        <v>3</v>
      </c>
      <c r="O362" s="157" t="s">
        <v>1127</v>
      </c>
      <c r="P362" s="157" t="s">
        <v>1128</v>
      </c>
      <c r="Q362" s="142" t="s">
        <v>640</v>
      </c>
      <c r="R362" s="133"/>
      <c r="S362" s="145" t="s">
        <v>640</v>
      </c>
      <c r="T362" s="81">
        <v>0</v>
      </c>
      <c r="U362" s="128" t="s">
        <v>640</v>
      </c>
      <c r="V362" s="221" t="s">
        <v>1059</v>
      </c>
      <c r="W362" s="19"/>
    </row>
    <row r="363" spans="1:23" ht="61.5" customHeight="1" x14ac:dyDescent="0.2">
      <c r="A363" s="222"/>
      <c r="B363" s="222"/>
      <c r="C363" s="228"/>
      <c r="D363" s="225"/>
      <c r="E363" s="207"/>
      <c r="F363" s="216"/>
      <c r="G363" s="207"/>
      <c r="H363" s="213"/>
      <c r="I363" s="207"/>
      <c r="J363" s="207"/>
      <c r="K363" s="254"/>
      <c r="L363" s="254"/>
      <c r="M363" s="207"/>
      <c r="N363" s="207"/>
      <c r="O363" s="157" t="s">
        <v>1129</v>
      </c>
      <c r="P363" s="157" t="s">
        <v>1130</v>
      </c>
      <c r="Q363" s="158" t="s">
        <v>640</v>
      </c>
      <c r="R363" s="153"/>
      <c r="S363" s="149" t="s">
        <v>640</v>
      </c>
      <c r="T363" s="81">
        <v>0</v>
      </c>
      <c r="U363" s="150" t="s">
        <v>640</v>
      </c>
      <c r="V363" s="222"/>
      <c r="W363" s="19"/>
    </row>
    <row r="364" spans="1:23" ht="61.5" customHeight="1" x14ac:dyDescent="0.2">
      <c r="A364" s="223"/>
      <c r="B364" s="223"/>
      <c r="C364" s="229"/>
      <c r="D364" s="226"/>
      <c r="E364" s="208"/>
      <c r="F364" s="217"/>
      <c r="G364" s="208"/>
      <c r="H364" s="214"/>
      <c r="I364" s="208"/>
      <c r="J364" s="208"/>
      <c r="K364" s="236"/>
      <c r="L364" s="236"/>
      <c r="M364" s="208"/>
      <c r="N364" s="208"/>
      <c r="O364" s="157" t="s">
        <v>1131</v>
      </c>
      <c r="P364" s="157" t="s">
        <v>1132</v>
      </c>
      <c r="Q364" s="158" t="s">
        <v>640</v>
      </c>
      <c r="R364" s="153"/>
      <c r="S364" s="149" t="s">
        <v>640</v>
      </c>
      <c r="T364" s="81">
        <v>0</v>
      </c>
      <c r="U364" s="150" t="s">
        <v>640</v>
      </c>
      <c r="V364" s="223"/>
      <c r="W364" s="19"/>
    </row>
    <row r="365" spans="1:23" ht="61.5" customHeight="1" x14ac:dyDescent="0.2">
      <c r="A365" s="132" t="s">
        <v>1043</v>
      </c>
      <c r="B365" s="155" t="s">
        <v>1133</v>
      </c>
      <c r="C365" s="154">
        <v>43446</v>
      </c>
      <c r="D365" s="151">
        <v>0.41736111111111113</v>
      </c>
      <c r="E365" s="169" t="s">
        <v>1134</v>
      </c>
      <c r="F365" s="169" t="s">
        <v>1145</v>
      </c>
      <c r="G365" s="169">
        <v>1</v>
      </c>
      <c r="H365" s="182">
        <v>28320000</v>
      </c>
      <c r="I365" s="150" t="s">
        <v>115</v>
      </c>
      <c r="J365" s="150" t="s">
        <v>254</v>
      </c>
      <c r="K365" s="152">
        <v>1</v>
      </c>
      <c r="L365" s="152" t="s">
        <v>26</v>
      </c>
      <c r="M365" s="150" t="s">
        <v>26</v>
      </c>
      <c r="N365" s="150"/>
      <c r="O365" s="157" t="s">
        <v>1135</v>
      </c>
      <c r="P365" s="157" t="s">
        <v>674</v>
      </c>
      <c r="Q365" s="158" t="s">
        <v>26</v>
      </c>
      <c r="R365" s="153" t="s">
        <v>28</v>
      </c>
      <c r="S365" s="149" t="s">
        <v>26</v>
      </c>
      <c r="T365" s="81">
        <v>0</v>
      </c>
      <c r="U365" s="150" t="s">
        <v>26</v>
      </c>
      <c r="V365" s="155" t="s">
        <v>509</v>
      </c>
      <c r="W365" s="19"/>
    </row>
    <row r="366" spans="1:23" ht="61.5" customHeight="1" x14ac:dyDescent="0.2">
      <c r="A366" s="230" t="s">
        <v>1044</v>
      </c>
      <c r="B366" s="221" t="s">
        <v>1136</v>
      </c>
      <c r="C366" s="227">
        <v>43446</v>
      </c>
      <c r="D366" s="224">
        <v>0.41736111111111113</v>
      </c>
      <c r="E366" s="206" t="s">
        <v>1137</v>
      </c>
      <c r="F366" s="206" t="s">
        <v>1145</v>
      </c>
      <c r="G366" s="206">
        <v>2</v>
      </c>
      <c r="H366" s="212">
        <v>124000000</v>
      </c>
      <c r="I366" s="206" t="s">
        <v>77</v>
      </c>
      <c r="J366" s="206" t="s">
        <v>254</v>
      </c>
      <c r="K366" s="235" t="s">
        <v>1138</v>
      </c>
      <c r="L366" s="235" t="s">
        <v>1139</v>
      </c>
      <c r="M366" s="206" t="s">
        <v>26</v>
      </c>
      <c r="N366" s="206">
        <v>3</v>
      </c>
      <c r="O366" s="157" t="s">
        <v>1140</v>
      </c>
      <c r="P366" s="157" t="s">
        <v>313</v>
      </c>
      <c r="Q366" s="203" t="s">
        <v>54</v>
      </c>
      <c r="R366" s="221" t="s">
        <v>28</v>
      </c>
      <c r="S366" s="243">
        <v>250937</v>
      </c>
      <c r="T366" s="355">
        <f>S366*601.6</f>
        <v>150963699.20000002</v>
      </c>
      <c r="U366" s="206" t="s">
        <v>88</v>
      </c>
      <c r="V366" s="227">
        <v>43518</v>
      </c>
      <c r="W366" s="19"/>
    </row>
    <row r="367" spans="1:23" ht="61.5" customHeight="1" x14ac:dyDescent="0.2">
      <c r="A367" s="231"/>
      <c r="B367" s="222"/>
      <c r="C367" s="228"/>
      <c r="D367" s="225"/>
      <c r="E367" s="207"/>
      <c r="F367" s="207"/>
      <c r="G367" s="207"/>
      <c r="H367" s="213"/>
      <c r="I367" s="207"/>
      <c r="J367" s="207"/>
      <c r="K367" s="254"/>
      <c r="L367" s="254"/>
      <c r="M367" s="207"/>
      <c r="N367" s="207"/>
      <c r="O367" s="157" t="s">
        <v>116</v>
      </c>
      <c r="P367" s="157" t="s">
        <v>117</v>
      </c>
      <c r="Q367" s="204"/>
      <c r="R367" s="222"/>
      <c r="S367" s="244"/>
      <c r="T367" s="356"/>
      <c r="U367" s="207"/>
      <c r="V367" s="222"/>
      <c r="W367" s="19"/>
    </row>
    <row r="368" spans="1:23" ht="61.5" customHeight="1" x14ac:dyDescent="0.2">
      <c r="A368" s="232"/>
      <c r="B368" s="223"/>
      <c r="C368" s="229"/>
      <c r="D368" s="226"/>
      <c r="E368" s="208"/>
      <c r="F368" s="208"/>
      <c r="G368" s="208"/>
      <c r="H368" s="214"/>
      <c r="I368" s="208"/>
      <c r="J368" s="208"/>
      <c r="K368" s="236"/>
      <c r="L368" s="236"/>
      <c r="M368" s="208"/>
      <c r="N368" s="208"/>
      <c r="O368" s="157" t="s">
        <v>54</v>
      </c>
      <c r="P368" s="157" t="s">
        <v>55</v>
      </c>
      <c r="Q368" s="205"/>
      <c r="R368" s="223"/>
      <c r="S368" s="245"/>
      <c r="T368" s="357"/>
      <c r="U368" s="208"/>
      <c r="V368" s="223"/>
      <c r="W368" s="19"/>
    </row>
    <row r="369" spans="1:23" ht="30" x14ac:dyDescent="0.2">
      <c r="A369" s="252" t="s">
        <v>244</v>
      </c>
      <c r="B369" s="249" t="s">
        <v>30</v>
      </c>
      <c r="C369" s="250">
        <v>43138</v>
      </c>
      <c r="D369" s="251">
        <v>0.66875000000000007</v>
      </c>
      <c r="E369" s="206" t="s">
        <v>31</v>
      </c>
      <c r="F369" s="215" t="s">
        <v>1144</v>
      </c>
      <c r="G369" s="221">
        <v>1</v>
      </c>
      <c r="H369" s="280" t="s">
        <v>40</v>
      </c>
      <c r="I369" s="249" t="s">
        <v>25</v>
      </c>
      <c r="J369" s="249" t="s">
        <v>254</v>
      </c>
      <c r="K369" s="282">
        <v>0.8</v>
      </c>
      <c r="L369" s="282">
        <v>0.2</v>
      </c>
      <c r="M369" s="249" t="s">
        <v>26</v>
      </c>
      <c r="N369" s="293">
        <v>5</v>
      </c>
      <c r="O369" s="24" t="s">
        <v>37</v>
      </c>
      <c r="P369" s="5" t="s">
        <v>32</v>
      </c>
      <c r="Q369" s="253" t="s">
        <v>37</v>
      </c>
      <c r="R369" s="250" t="s">
        <v>28</v>
      </c>
      <c r="S369" s="280" t="s">
        <v>38</v>
      </c>
      <c r="T369" s="280" t="s">
        <v>38</v>
      </c>
      <c r="U369" s="250" t="s">
        <v>39</v>
      </c>
      <c r="V369" s="250">
        <v>43174</v>
      </c>
      <c r="W369" s="19"/>
    </row>
    <row r="370" spans="1:23" ht="41.25" customHeight="1" x14ac:dyDescent="0.2">
      <c r="A370" s="252"/>
      <c r="B370" s="249"/>
      <c r="C370" s="250"/>
      <c r="D370" s="251"/>
      <c r="E370" s="207"/>
      <c r="F370" s="216"/>
      <c r="G370" s="222"/>
      <c r="H370" s="280"/>
      <c r="I370" s="249"/>
      <c r="J370" s="249"/>
      <c r="K370" s="282"/>
      <c r="L370" s="282"/>
      <c r="M370" s="249"/>
      <c r="N370" s="293"/>
      <c r="O370" s="24" t="s">
        <v>41</v>
      </c>
      <c r="P370" s="5" t="s">
        <v>33</v>
      </c>
      <c r="Q370" s="253"/>
      <c r="R370" s="250"/>
      <c r="S370" s="280"/>
      <c r="T370" s="280"/>
      <c r="U370" s="250"/>
      <c r="V370" s="250"/>
      <c r="W370" s="19"/>
    </row>
    <row r="371" spans="1:23" x14ac:dyDescent="0.2">
      <c r="A371" s="252"/>
      <c r="B371" s="249"/>
      <c r="C371" s="250"/>
      <c r="D371" s="251"/>
      <c r="E371" s="207"/>
      <c r="F371" s="216"/>
      <c r="G371" s="222"/>
      <c r="H371" s="280"/>
      <c r="I371" s="249"/>
      <c r="J371" s="249"/>
      <c r="K371" s="282"/>
      <c r="L371" s="282"/>
      <c r="M371" s="249"/>
      <c r="N371" s="293"/>
      <c r="O371" s="24" t="s">
        <v>42</v>
      </c>
      <c r="P371" s="5" t="s">
        <v>34</v>
      </c>
      <c r="Q371" s="253"/>
      <c r="R371" s="250"/>
      <c r="S371" s="280"/>
      <c r="T371" s="280"/>
      <c r="U371" s="250"/>
      <c r="V371" s="250"/>
      <c r="W371" s="19"/>
    </row>
    <row r="372" spans="1:23" ht="30" x14ac:dyDescent="0.2">
      <c r="A372" s="252"/>
      <c r="B372" s="249"/>
      <c r="C372" s="250"/>
      <c r="D372" s="251"/>
      <c r="E372" s="207"/>
      <c r="F372" s="216"/>
      <c r="G372" s="222"/>
      <c r="H372" s="280"/>
      <c r="I372" s="249"/>
      <c r="J372" s="249"/>
      <c r="K372" s="282"/>
      <c r="L372" s="282"/>
      <c r="M372" s="249"/>
      <c r="N372" s="293"/>
      <c r="O372" s="24" t="s">
        <v>43</v>
      </c>
      <c r="P372" s="5" t="s">
        <v>35</v>
      </c>
      <c r="Q372" s="253"/>
      <c r="R372" s="250"/>
      <c r="S372" s="280"/>
      <c r="T372" s="280"/>
      <c r="U372" s="250"/>
      <c r="V372" s="250"/>
      <c r="W372" s="19"/>
    </row>
    <row r="373" spans="1:23" ht="30" x14ac:dyDescent="0.2">
      <c r="A373" s="252"/>
      <c r="B373" s="249"/>
      <c r="C373" s="250"/>
      <c r="D373" s="251"/>
      <c r="E373" s="208"/>
      <c r="F373" s="217"/>
      <c r="G373" s="223"/>
      <c r="H373" s="280"/>
      <c r="I373" s="249"/>
      <c r="J373" s="249"/>
      <c r="K373" s="282"/>
      <c r="L373" s="282"/>
      <c r="M373" s="249"/>
      <c r="N373" s="293"/>
      <c r="O373" s="24" t="s">
        <v>44</v>
      </c>
      <c r="P373" s="5" t="s">
        <v>36</v>
      </c>
      <c r="Q373" s="253"/>
      <c r="R373" s="250"/>
      <c r="S373" s="280"/>
      <c r="T373" s="280"/>
      <c r="U373" s="250"/>
      <c r="V373" s="250"/>
      <c r="W373" s="19"/>
    </row>
    <row r="374" spans="1:23" ht="45.75" customHeight="1" x14ac:dyDescent="0.2">
      <c r="A374" s="249" t="s">
        <v>245</v>
      </c>
      <c r="B374" s="249" t="s">
        <v>96</v>
      </c>
      <c r="C374" s="250">
        <v>43175</v>
      </c>
      <c r="D374" s="251">
        <v>0.67986111111111114</v>
      </c>
      <c r="E374" s="206" t="s">
        <v>97</v>
      </c>
      <c r="F374" s="215" t="s">
        <v>1144</v>
      </c>
      <c r="G374" s="221">
        <v>3</v>
      </c>
      <c r="H374" s="266">
        <v>10800000</v>
      </c>
      <c r="I374" s="249" t="s">
        <v>98</v>
      </c>
      <c r="J374" s="249" t="s">
        <v>254</v>
      </c>
      <c r="K374" s="282">
        <v>1</v>
      </c>
      <c r="L374" s="249" t="s">
        <v>26</v>
      </c>
      <c r="M374" s="249" t="s">
        <v>26</v>
      </c>
      <c r="N374" s="249">
        <v>5</v>
      </c>
      <c r="O374" s="25" t="s">
        <v>99</v>
      </c>
      <c r="P374" s="2" t="s">
        <v>102</v>
      </c>
      <c r="Q374" s="281" t="s">
        <v>99</v>
      </c>
      <c r="R374" s="249" t="s">
        <v>28</v>
      </c>
      <c r="S374" s="280">
        <v>20570769</v>
      </c>
      <c r="T374" s="280">
        <v>20570769</v>
      </c>
      <c r="U374" s="249" t="s">
        <v>111</v>
      </c>
      <c r="V374" s="250">
        <v>43229</v>
      </c>
      <c r="W374" s="19"/>
    </row>
    <row r="375" spans="1:23" ht="30" x14ac:dyDescent="0.2">
      <c r="A375" s="249"/>
      <c r="B375" s="249"/>
      <c r="C375" s="250"/>
      <c r="D375" s="251"/>
      <c r="E375" s="207"/>
      <c r="F375" s="216"/>
      <c r="G375" s="222"/>
      <c r="H375" s="266"/>
      <c r="I375" s="249"/>
      <c r="J375" s="249"/>
      <c r="K375" s="249"/>
      <c r="L375" s="249"/>
      <c r="M375" s="249"/>
      <c r="N375" s="249"/>
      <c r="O375" s="25" t="s">
        <v>100</v>
      </c>
      <c r="P375" s="2" t="s">
        <v>103</v>
      </c>
      <c r="Q375" s="281"/>
      <c r="R375" s="249"/>
      <c r="S375" s="280"/>
      <c r="T375" s="280"/>
      <c r="U375" s="249"/>
      <c r="V375" s="250"/>
      <c r="W375" s="19"/>
    </row>
    <row r="376" spans="1:23" x14ac:dyDescent="0.2">
      <c r="A376" s="249"/>
      <c r="B376" s="249"/>
      <c r="C376" s="250"/>
      <c r="D376" s="251"/>
      <c r="E376" s="207"/>
      <c r="F376" s="216"/>
      <c r="G376" s="222"/>
      <c r="H376" s="266"/>
      <c r="I376" s="249"/>
      <c r="J376" s="249"/>
      <c r="K376" s="249"/>
      <c r="L376" s="249"/>
      <c r="M376" s="249"/>
      <c r="N376" s="249"/>
      <c r="O376" s="25" t="s">
        <v>101</v>
      </c>
      <c r="P376" s="2" t="s">
        <v>104</v>
      </c>
      <c r="Q376" s="281"/>
      <c r="R376" s="249"/>
      <c r="S376" s="280"/>
      <c r="T376" s="280"/>
      <c r="U376" s="249"/>
      <c r="V376" s="250"/>
      <c r="W376" s="19"/>
    </row>
    <row r="377" spans="1:23" ht="30" x14ac:dyDescent="0.2">
      <c r="A377" s="249"/>
      <c r="B377" s="249"/>
      <c r="C377" s="250"/>
      <c r="D377" s="251"/>
      <c r="E377" s="207"/>
      <c r="F377" s="216"/>
      <c r="G377" s="222"/>
      <c r="H377" s="266"/>
      <c r="I377" s="249"/>
      <c r="J377" s="249"/>
      <c r="K377" s="249"/>
      <c r="L377" s="249"/>
      <c r="M377" s="249"/>
      <c r="N377" s="249"/>
      <c r="O377" s="25" t="s">
        <v>105</v>
      </c>
      <c r="P377" s="2" t="s">
        <v>107</v>
      </c>
      <c r="Q377" s="281"/>
      <c r="R377" s="249"/>
      <c r="S377" s="280"/>
      <c r="T377" s="280"/>
      <c r="U377" s="249"/>
      <c r="V377" s="250"/>
      <c r="W377" s="19"/>
    </row>
    <row r="378" spans="1:23" x14ac:dyDescent="0.2">
      <c r="A378" s="249"/>
      <c r="B378" s="249"/>
      <c r="C378" s="250"/>
      <c r="D378" s="251"/>
      <c r="E378" s="207"/>
      <c r="F378" s="216"/>
      <c r="G378" s="222"/>
      <c r="H378" s="266"/>
      <c r="I378" s="249"/>
      <c r="J378" s="249"/>
      <c r="K378" s="249"/>
      <c r="L378" s="249"/>
      <c r="M378" s="249"/>
      <c r="N378" s="249"/>
      <c r="O378" s="25" t="s">
        <v>106</v>
      </c>
      <c r="P378" s="2" t="s">
        <v>108</v>
      </c>
      <c r="Q378" s="281"/>
      <c r="R378" s="249"/>
      <c r="S378" s="280"/>
      <c r="T378" s="280"/>
      <c r="U378" s="249"/>
      <c r="V378" s="250"/>
      <c r="W378" s="19"/>
    </row>
    <row r="379" spans="1:23" ht="30" x14ac:dyDescent="0.2">
      <c r="A379" s="249"/>
      <c r="B379" s="249"/>
      <c r="C379" s="250"/>
      <c r="D379" s="251"/>
      <c r="E379" s="208"/>
      <c r="F379" s="217"/>
      <c r="G379" s="223"/>
      <c r="H379" s="266"/>
      <c r="I379" s="249"/>
      <c r="J379" s="249"/>
      <c r="K379" s="249"/>
      <c r="L379" s="249"/>
      <c r="M379" s="249"/>
      <c r="N379" s="249"/>
      <c r="O379" s="25" t="s">
        <v>109</v>
      </c>
      <c r="P379" s="2" t="s">
        <v>110</v>
      </c>
      <c r="Q379" s="281"/>
      <c r="R379" s="249"/>
      <c r="S379" s="280"/>
      <c r="T379" s="280"/>
      <c r="U379" s="249"/>
      <c r="V379" s="250"/>
      <c r="W379" s="19"/>
    </row>
    <row r="380" spans="1:23" ht="31.5" customHeight="1" x14ac:dyDescent="0.2">
      <c r="A380" s="252" t="s">
        <v>250</v>
      </c>
      <c r="B380" s="249" t="s">
        <v>223</v>
      </c>
      <c r="C380" s="253">
        <v>43217</v>
      </c>
      <c r="D380" s="251">
        <v>0.41736111111111113</v>
      </c>
      <c r="E380" s="206" t="s">
        <v>251</v>
      </c>
      <c r="F380" s="215" t="s">
        <v>1144</v>
      </c>
      <c r="G380" s="206">
        <v>1</v>
      </c>
      <c r="H380" s="266">
        <v>20000000</v>
      </c>
      <c r="I380" s="249" t="s">
        <v>162</v>
      </c>
      <c r="J380" s="249" t="s">
        <v>254</v>
      </c>
      <c r="K380" s="282">
        <v>1</v>
      </c>
      <c r="L380" s="249" t="s">
        <v>26</v>
      </c>
      <c r="M380" s="249" t="s">
        <v>26</v>
      </c>
      <c r="N380" s="249">
        <v>4</v>
      </c>
      <c r="O380" s="25" t="s">
        <v>224</v>
      </c>
      <c r="P380" s="2" t="s">
        <v>225</v>
      </c>
      <c r="Q380" s="281" t="s">
        <v>228</v>
      </c>
      <c r="R380" s="249" t="s">
        <v>28</v>
      </c>
      <c r="S380" s="280">
        <v>18859682.52</v>
      </c>
      <c r="T380" s="280">
        <v>18859682.52</v>
      </c>
      <c r="U380" s="332" t="s">
        <v>583</v>
      </c>
      <c r="V380" s="279">
        <v>43249</v>
      </c>
      <c r="W380" s="19"/>
    </row>
    <row r="381" spans="1:23" x14ac:dyDescent="0.2">
      <c r="A381" s="252"/>
      <c r="B381" s="249"/>
      <c r="C381" s="253"/>
      <c r="D381" s="251"/>
      <c r="E381" s="207"/>
      <c r="F381" s="216"/>
      <c r="G381" s="207"/>
      <c r="H381" s="266"/>
      <c r="I381" s="249"/>
      <c r="J381" s="249"/>
      <c r="K381" s="282"/>
      <c r="L381" s="249"/>
      <c r="M381" s="249"/>
      <c r="N381" s="249"/>
      <c r="O381" s="25" t="s">
        <v>226</v>
      </c>
      <c r="P381" s="2" t="s">
        <v>227</v>
      </c>
      <c r="Q381" s="281"/>
      <c r="R381" s="249"/>
      <c r="S381" s="280"/>
      <c r="T381" s="280"/>
      <c r="U381" s="332"/>
      <c r="V381" s="279"/>
      <c r="W381" s="19"/>
    </row>
    <row r="382" spans="1:23" x14ac:dyDescent="0.2">
      <c r="A382" s="252"/>
      <c r="B382" s="249"/>
      <c r="C382" s="253"/>
      <c r="D382" s="251"/>
      <c r="E382" s="207"/>
      <c r="F382" s="216"/>
      <c r="G382" s="207"/>
      <c r="H382" s="266"/>
      <c r="I382" s="249"/>
      <c r="J382" s="249"/>
      <c r="K382" s="282"/>
      <c r="L382" s="249"/>
      <c r="M382" s="249"/>
      <c r="N382" s="249"/>
      <c r="O382" s="25" t="s">
        <v>228</v>
      </c>
      <c r="P382" s="2" t="s">
        <v>229</v>
      </c>
      <c r="Q382" s="281"/>
      <c r="R382" s="249"/>
      <c r="S382" s="280"/>
      <c r="T382" s="280"/>
      <c r="U382" s="332"/>
      <c r="V382" s="279"/>
      <c r="W382" s="19"/>
    </row>
    <row r="383" spans="1:23" ht="45" x14ac:dyDescent="0.2">
      <c r="A383" s="252"/>
      <c r="B383" s="249"/>
      <c r="C383" s="253"/>
      <c r="D383" s="251"/>
      <c r="E383" s="208"/>
      <c r="F383" s="217"/>
      <c r="G383" s="208"/>
      <c r="H383" s="266"/>
      <c r="I383" s="249"/>
      <c r="J383" s="249"/>
      <c r="K383" s="282"/>
      <c r="L383" s="249"/>
      <c r="M383" s="249"/>
      <c r="N383" s="249"/>
      <c r="O383" s="25" t="s">
        <v>230</v>
      </c>
      <c r="P383" s="2" t="s">
        <v>231</v>
      </c>
      <c r="Q383" s="281"/>
      <c r="R383" s="249"/>
      <c r="S383" s="280"/>
      <c r="T383" s="280"/>
      <c r="U383" s="332"/>
      <c r="V383" s="279"/>
      <c r="W383" s="19"/>
    </row>
    <row r="384" spans="1:23" x14ac:dyDescent="0.2">
      <c r="A384" s="5" t="s">
        <v>391</v>
      </c>
      <c r="B384" s="5" t="s">
        <v>466</v>
      </c>
      <c r="C384" s="31">
        <v>43230</v>
      </c>
      <c r="D384" s="32">
        <v>0.41736111111111113</v>
      </c>
      <c r="E384" s="172" t="s">
        <v>392</v>
      </c>
      <c r="F384" s="186" t="s">
        <v>1144</v>
      </c>
      <c r="G384" s="171">
        <v>1</v>
      </c>
      <c r="H384" s="183">
        <v>4896000</v>
      </c>
      <c r="I384" s="42" t="s">
        <v>393</v>
      </c>
      <c r="J384" s="5" t="s">
        <v>253</v>
      </c>
      <c r="K384" s="33">
        <v>1</v>
      </c>
      <c r="L384" s="5" t="s">
        <v>26</v>
      </c>
      <c r="M384" s="5" t="s">
        <v>26</v>
      </c>
      <c r="N384" s="5">
        <v>1</v>
      </c>
      <c r="O384" s="27" t="s">
        <v>394</v>
      </c>
      <c r="P384" s="5" t="s">
        <v>395</v>
      </c>
      <c r="Q384" s="5" t="s">
        <v>26</v>
      </c>
      <c r="R384" s="12"/>
      <c r="S384" s="26" t="s">
        <v>26</v>
      </c>
      <c r="T384" s="168">
        <v>0</v>
      </c>
      <c r="U384" s="12" t="s">
        <v>26</v>
      </c>
      <c r="V384" s="73" t="s">
        <v>509</v>
      </c>
      <c r="W384" s="19"/>
    </row>
    <row r="385" spans="1:23" ht="32.25" customHeight="1" x14ac:dyDescent="0.2">
      <c r="A385" s="221" t="s">
        <v>396</v>
      </c>
      <c r="B385" s="249" t="s">
        <v>467</v>
      </c>
      <c r="C385" s="253">
        <v>43256</v>
      </c>
      <c r="D385" s="251">
        <v>0.41736111111111113</v>
      </c>
      <c r="E385" s="206" t="s">
        <v>407</v>
      </c>
      <c r="F385" s="215" t="s">
        <v>1144</v>
      </c>
      <c r="G385" s="221">
        <v>9</v>
      </c>
      <c r="H385" s="266">
        <v>16216850</v>
      </c>
      <c r="I385" s="291" t="s">
        <v>115</v>
      </c>
      <c r="J385" s="249" t="s">
        <v>254</v>
      </c>
      <c r="K385" s="282">
        <v>1</v>
      </c>
      <c r="L385" s="249" t="s">
        <v>26</v>
      </c>
      <c r="M385" s="249" t="s">
        <v>26</v>
      </c>
      <c r="N385" s="249">
        <v>7</v>
      </c>
      <c r="O385" s="36" t="s">
        <v>286</v>
      </c>
      <c r="P385" s="4" t="s">
        <v>210</v>
      </c>
      <c r="Q385" s="252" t="s">
        <v>398</v>
      </c>
      <c r="R385" s="249" t="s">
        <v>28</v>
      </c>
      <c r="S385" s="255">
        <v>14816</v>
      </c>
      <c r="T385" s="355">
        <f>S385*568.77</f>
        <v>8426896.3200000003</v>
      </c>
      <c r="U385" s="249" t="s">
        <v>115</v>
      </c>
      <c r="V385" s="253">
        <v>43299</v>
      </c>
      <c r="W385" s="19"/>
    </row>
    <row r="386" spans="1:23" ht="45" x14ac:dyDescent="0.2">
      <c r="A386" s="222"/>
      <c r="B386" s="249"/>
      <c r="C386" s="253"/>
      <c r="D386" s="251"/>
      <c r="E386" s="207"/>
      <c r="F386" s="216"/>
      <c r="G386" s="222"/>
      <c r="H386" s="266"/>
      <c r="I386" s="291"/>
      <c r="J386" s="249"/>
      <c r="K386" s="282"/>
      <c r="L386" s="249"/>
      <c r="M386" s="249"/>
      <c r="N386" s="249"/>
      <c r="O386" s="43" t="s">
        <v>398</v>
      </c>
      <c r="P386" s="12" t="s">
        <v>399</v>
      </c>
      <c r="Q386" s="252"/>
      <c r="R386" s="249"/>
      <c r="S386" s="255"/>
      <c r="T386" s="357"/>
      <c r="U386" s="249"/>
      <c r="V386" s="253"/>
      <c r="W386" s="19"/>
    </row>
    <row r="387" spans="1:23" ht="30" customHeight="1" x14ac:dyDescent="0.2">
      <c r="A387" s="222"/>
      <c r="B387" s="249"/>
      <c r="C387" s="253"/>
      <c r="D387" s="251"/>
      <c r="E387" s="207"/>
      <c r="F387" s="216"/>
      <c r="G387" s="222"/>
      <c r="H387" s="266"/>
      <c r="I387" s="291"/>
      <c r="J387" s="249"/>
      <c r="K387" s="282"/>
      <c r="L387" s="249"/>
      <c r="M387" s="249"/>
      <c r="N387" s="249"/>
      <c r="O387" s="44" t="s">
        <v>312</v>
      </c>
      <c r="P387" s="12" t="s">
        <v>313</v>
      </c>
      <c r="Q387" s="281" t="s">
        <v>286</v>
      </c>
      <c r="R387" s="249" t="s">
        <v>28</v>
      </c>
      <c r="S387" s="255">
        <v>5103</v>
      </c>
      <c r="T387" s="355">
        <f>S387*568.77</f>
        <v>2902433.31</v>
      </c>
      <c r="U387" s="249" t="s">
        <v>115</v>
      </c>
      <c r="V387" s="253">
        <v>43299</v>
      </c>
      <c r="W387" s="19"/>
    </row>
    <row r="388" spans="1:23" ht="30" x14ac:dyDescent="0.2">
      <c r="A388" s="222"/>
      <c r="B388" s="249"/>
      <c r="C388" s="253"/>
      <c r="D388" s="251"/>
      <c r="E388" s="207"/>
      <c r="F388" s="216"/>
      <c r="G388" s="222"/>
      <c r="H388" s="266"/>
      <c r="I388" s="291"/>
      <c r="J388" s="249"/>
      <c r="K388" s="282"/>
      <c r="L388" s="249"/>
      <c r="M388" s="249"/>
      <c r="N388" s="249"/>
      <c r="O388" s="43" t="s">
        <v>63</v>
      </c>
      <c r="P388" s="12" t="s">
        <v>64</v>
      </c>
      <c r="Q388" s="281"/>
      <c r="R388" s="249"/>
      <c r="S388" s="255"/>
      <c r="T388" s="356"/>
      <c r="U388" s="249"/>
      <c r="V388" s="253"/>
      <c r="W388" s="19"/>
    </row>
    <row r="389" spans="1:23" ht="30" x14ac:dyDescent="0.2">
      <c r="A389" s="222"/>
      <c r="B389" s="249"/>
      <c r="C389" s="253"/>
      <c r="D389" s="251"/>
      <c r="E389" s="207"/>
      <c r="F389" s="216"/>
      <c r="G389" s="222"/>
      <c r="H389" s="266"/>
      <c r="I389" s="291"/>
      <c r="J389" s="249"/>
      <c r="K389" s="282"/>
      <c r="L389" s="249"/>
      <c r="M389" s="249"/>
      <c r="N389" s="249"/>
      <c r="O389" s="43" t="s">
        <v>400</v>
      </c>
      <c r="P389" s="12" t="s">
        <v>401</v>
      </c>
      <c r="Q389" s="281"/>
      <c r="R389" s="249"/>
      <c r="S389" s="255"/>
      <c r="T389" s="357"/>
      <c r="U389" s="249"/>
      <c r="V389" s="253"/>
      <c r="W389" s="19"/>
    </row>
    <row r="390" spans="1:23" ht="30" customHeight="1" x14ac:dyDescent="0.2">
      <c r="A390" s="222"/>
      <c r="B390" s="249"/>
      <c r="C390" s="253"/>
      <c r="D390" s="251"/>
      <c r="E390" s="207"/>
      <c r="F390" s="216"/>
      <c r="G390" s="222"/>
      <c r="H390" s="266"/>
      <c r="I390" s="291"/>
      <c r="J390" s="249"/>
      <c r="K390" s="282"/>
      <c r="L390" s="249"/>
      <c r="M390" s="249"/>
      <c r="N390" s="249"/>
      <c r="O390" s="44" t="s">
        <v>288</v>
      </c>
      <c r="P390" s="12" t="s">
        <v>289</v>
      </c>
      <c r="Q390" s="206" t="s">
        <v>312</v>
      </c>
      <c r="R390" s="221" t="s">
        <v>28</v>
      </c>
      <c r="S390" s="243">
        <v>1443.32</v>
      </c>
      <c r="T390" s="355">
        <f>S390*568.77</f>
        <v>820917.11639999994</v>
      </c>
      <c r="U390" s="221" t="s">
        <v>25</v>
      </c>
      <c r="V390" s="259">
        <v>43299</v>
      </c>
      <c r="W390" s="19"/>
    </row>
    <row r="391" spans="1:23" ht="30" x14ac:dyDescent="0.2">
      <c r="A391" s="223"/>
      <c r="B391" s="249"/>
      <c r="C391" s="253"/>
      <c r="D391" s="251"/>
      <c r="E391" s="208"/>
      <c r="F391" s="217"/>
      <c r="G391" s="223"/>
      <c r="H391" s="266"/>
      <c r="I391" s="291"/>
      <c r="J391" s="249"/>
      <c r="K391" s="282"/>
      <c r="L391" s="249"/>
      <c r="M391" s="249"/>
      <c r="N391" s="249"/>
      <c r="O391" s="43" t="s">
        <v>402</v>
      </c>
      <c r="P391" s="12" t="s">
        <v>403</v>
      </c>
      <c r="Q391" s="208"/>
      <c r="R391" s="223"/>
      <c r="S391" s="245"/>
      <c r="T391" s="357"/>
      <c r="U391" s="223"/>
      <c r="V391" s="261"/>
      <c r="W391" s="19"/>
    </row>
    <row r="392" spans="1:23" ht="30" x14ac:dyDescent="0.2">
      <c r="A392" s="249" t="s">
        <v>397</v>
      </c>
      <c r="B392" s="249" t="s">
        <v>468</v>
      </c>
      <c r="C392" s="250">
        <v>43257</v>
      </c>
      <c r="D392" s="263">
        <v>0.41736111111111113</v>
      </c>
      <c r="E392" s="206" t="s">
        <v>408</v>
      </c>
      <c r="F392" s="215" t="s">
        <v>1144</v>
      </c>
      <c r="G392" s="264">
        <v>16</v>
      </c>
      <c r="H392" s="266">
        <v>17436380</v>
      </c>
      <c r="I392" s="267" t="s">
        <v>115</v>
      </c>
      <c r="J392" s="262" t="s">
        <v>254</v>
      </c>
      <c r="K392" s="268">
        <v>1</v>
      </c>
      <c r="L392" s="262" t="s">
        <v>26</v>
      </c>
      <c r="M392" s="262" t="s">
        <v>26</v>
      </c>
      <c r="N392" s="262">
        <v>2</v>
      </c>
      <c r="O392" s="24" t="s">
        <v>404</v>
      </c>
      <c r="P392" s="5" t="s">
        <v>405</v>
      </c>
      <c r="Q392" s="24" t="s">
        <v>404</v>
      </c>
      <c r="R392" s="67" t="s">
        <v>28</v>
      </c>
      <c r="S392" s="76">
        <v>13168</v>
      </c>
      <c r="T392" s="180">
        <f>S392*570.25</f>
        <v>7509052</v>
      </c>
      <c r="U392" s="67" t="s">
        <v>115</v>
      </c>
      <c r="V392" s="71">
        <v>43300</v>
      </c>
      <c r="W392" s="19"/>
    </row>
    <row r="393" spans="1:23" ht="30" x14ac:dyDescent="0.2">
      <c r="A393" s="249"/>
      <c r="B393" s="249"/>
      <c r="C393" s="250"/>
      <c r="D393" s="263"/>
      <c r="E393" s="208"/>
      <c r="F393" s="217"/>
      <c r="G393" s="265"/>
      <c r="H393" s="266"/>
      <c r="I393" s="267"/>
      <c r="J393" s="262"/>
      <c r="K393" s="268"/>
      <c r="L393" s="262"/>
      <c r="M393" s="262"/>
      <c r="N393" s="262"/>
      <c r="O393" s="24" t="s">
        <v>375</v>
      </c>
      <c r="P393" s="5" t="s">
        <v>125</v>
      </c>
      <c r="Q393" s="24" t="s">
        <v>375</v>
      </c>
      <c r="R393" s="67" t="s">
        <v>28</v>
      </c>
      <c r="S393" s="81">
        <v>1938000</v>
      </c>
      <c r="T393" s="81">
        <v>1938000</v>
      </c>
      <c r="U393" s="68" t="s">
        <v>115</v>
      </c>
      <c r="V393" s="71">
        <v>43298</v>
      </c>
      <c r="W393" s="19"/>
    </row>
    <row r="394" spans="1:23" ht="30" x14ac:dyDescent="0.2">
      <c r="A394" s="221" t="s">
        <v>469</v>
      </c>
      <c r="B394" s="221" t="s">
        <v>477</v>
      </c>
      <c r="C394" s="227">
        <v>43297</v>
      </c>
      <c r="D394" s="224">
        <v>0.41736111111111113</v>
      </c>
      <c r="E394" s="206" t="s">
        <v>476</v>
      </c>
      <c r="F394" s="215" t="s">
        <v>1144</v>
      </c>
      <c r="G394" s="221">
        <v>7</v>
      </c>
      <c r="H394" s="212">
        <v>9241050</v>
      </c>
      <c r="I394" s="350" t="s">
        <v>115</v>
      </c>
      <c r="J394" s="221" t="s">
        <v>254</v>
      </c>
      <c r="K394" s="338">
        <v>1</v>
      </c>
      <c r="L394" s="221" t="s">
        <v>26</v>
      </c>
      <c r="M394" s="206" t="s">
        <v>26</v>
      </c>
      <c r="N394" s="221">
        <v>4</v>
      </c>
      <c r="O394" s="24" t="s">
        <v>478</v>
      </c>
      <c r="P394" s="8" t="s">
        <v>479</v>
      </c>
      <c r="Q394" s="206" t="s">
        <v>375</v>
      </c>
      <c r="R394" s="237" t="s">
        <v>28</v>
      </c>
      <c r="S394" s="209">
        <v>405000</v>
      </c>
      <c r="T394" s="209">
        <v>405000</v>
      </c>
      <c r="U394" s="221" t="s">
        <v>25</v>
      </c>
      <c r="V394" s="227">
        <v>43339</v>
      </c>
      <c r="W394" s="19"/>
    </row>
    <row r="395" spans="1:23" x14ac:dyDescent="0.2">
      <c r="A395" s="222"/>
      <c r="B395" s="222"/>
      <c r="C395" s="228"/>
      <c r="D395" s="225"/>
      <c r="E395" s="207"/>
      <c r="F395" s="216"/>
      <c r="G395" s="222"/>
      <c r="H395" s="213"/>
      <c r="I395" s="351"/>
      <c r="J395" s="222"/>
      <c r="K395" s="339"/>
      <c r="L395" s="222"/>
      <c r="M395" s="207"/>
      <c r="N395" s="222"/>
      <c r="O395" s="27" t="s">
        <v>286</v>
      </c>
      <c r="P395" s="18" t="s">
        <v>210</v>
      </c>
      <c r="Q395" s="207"/>
      <c r="R395" s="238"/>
      <c r="S395" s="210"/>
      <c r="T395" s="210"/>
      <c r="U395" s="222"/>
      <c r="V395" s="222"/>
      <c r="W395" s="19"/>
    </row>
    <row r="396" spans="1:23" ht="30" x14ac:dyDescent="0.2">
      <c r="A396" s="222"/>
      <c r="B396" s="222"/>
      <c r="C396" s="228"/>
      <c r="D396" s="225"/>
      <c r="E396" s="207"/>
      <c r="F396" s="216"/>
      <c r="G396" s="222"/>
      <c r="H396" s="213"/>
      <c r="I396" s="351"/>
      <c r="J396" s="222"/>
      <c r="K396" s="339"/>
      <c r="L396" s="222"/>
      <c r="M396" s="207"/>
      <c r="N396" s="222"/>
      <c r="O396" s="24" t="s">
        <v>375</v>
      </c>
      <c r="P396" s="8" t="s">
        <v>125</v>
      </c>
      <c r="Q396" s="207"/>
      <c r="R396" s="238"/>
      <c r="S396" s="210"/>
      <c r="T396" s="210"/>
      <c r="U396" s="222"/>
      <c r="V396" s="222"/>
      <c r="W396" s="19"/>
    </row>
    <row r="397" spans="1:23" x14ac:dyDescent="0.2">
      <c r="A397" s="223"/>
      <c r="B397" s="223"/>
      <c r="C397" s="229"/>
      <c r="D397" s="226"/>
      <c r="E397" s="208"/>
      <c r="F397" s="217"/>
      <c r="G397" s="223"/>
      <c r="H397" s="214"/>
      <c r="I397" s="352"/>
      <c r="J397" s="223"/>
      <c r="K397" s="340"/>
      <c r="L397" s="223"/>
      <c r="M397" s="208"/>
      <c r="N397" s="223"/>
      <c r="O397" s="27" t="s">
        <v>372</v>
      </c>
      <c r="P397" s="40" t="s">
        <v>373</v>
      </c>
      <c r="Q397" s="208"/>
      <c r="R397" s="239"/>
      <c r="S397" s="211"/>
      <c r="T397" s="211"/>
      <c r="U397" s="223"/>
      <c r="V397" s="223"/>
      <c r="W397" s="19"/>
    </row>
    <row r="398" spans="1:23" ht="45" x14ac:dyDescent="0.2">
      <c r="A398" s="52" t="s">
        <v>475</v>
      </c>
      <c r="B398" s="52" t="s">
        <v>470</v>
      </c>
      <c r="C398" s="53">
        <v>43294</v>
      </c>
      <c r="D398" s="54">
        <v>0.41736111111111113</v>
      </c>
      <c r="E398" s="177" t="s">
        <v>471</v>
      </c>
      <c r="F398" s="177" t="s">
        <v>1145</v>
      </c>
      <c r="G398" s="178">
        <v>1</v>
      </c>
      <c r="H398" s="185">
        <v>400000000</v>
      </c>
      <c r="I398" s="55" t="s">
        <v>472</v>
      </c>
      <c r="J398" s="52" t="s">
        <v>253</v>
      </c>
      <c r="K398" s="56">
        <v>1</v>
      </c>
      <c r="L398" s="52" t="s">
        <v>26</v>
      </c>
      <c r="M398" s="52" t="s">
        <v>26</v>
      </c>
      <c r="N398" s="52">
        <v>1</v>
      </c>
      <c r="O398" s="57" t="s">
        <v>473</v>
      </c>
      <c r="P398" s="58" t="s">
        <v>474</v>
      </c>
      <c r="Q398" s="57" t="s">
        <v>473</v>
      </c>
      <c r="R398" s="59" t="s">
        <v>28</v>
      </c>
      <c r="S398" s="82">
        <v>180000</v>
      </c>
      <c r="T398" s="179">
        <f>S398*570.04</f>
        <v>102607200</v>
      </c>
      <c r="U398" s="59" t="s">
        <v>48</v>
      </c>
      <c r="V398" s="53">
        <v>43343</v>
      </c>
    </row>
    <row r="399" spans="1:23" ht="30.75" customHeight="1" x14ac:dyDescent="0.2">
      <c r="A399" s="362" t="s">
        <v>597</v>
      </c>
      <c r="B399" s="362" t="s">
        <v>598</v>
      </c>
      <c r="C399" s="258">
        <v>43336</v>
      </c>
      <c r="D399" s="358">
        <v>0.41736111111111113</v>
      </c>
      <c r="E399" s="274" t="s">
        <v>599</v>
      </c>
      <c r="F399" s="218" t="s">
        <v>1144</v>
      </c>
      <c r="G399" s="274">
        <v>1</v>
      </c>
      <c r="H399" s="360">
        <v>7800000</v>
      </c>
      <c r="I399" s="361" t="s">
        <v>115</v>
      </c>
      <c r="J399" s="362" t="s">
        <v>254</v>
      </c>
      <c r="K399" s="363">
        <v>1</v>
      </c>
      <c r="L399" s="362" t="s">
        <v>26</v>
      </c>
      <c r="M399" s="362" t="s">
        <v>26</v>
      </c>
      <c r="N399" s="362">
        <v>4</v>
      </c>
      <c r="O399" s="57" t="s">
        <v>600</v>
      </c>
      <c r="P399" s="98" t="s">
        <v>601</v>
      </c>
      <c r="Q399" s="237" t="s">
        <v>26</v>
      </c>
      <c r="R399" s="237" t="s">
        <v>28</v>
      </c>
      <c r="S399" s="375">
        <v>5968660</v>
      </c>
      <c r="T399" s="375">
        <v>5968660</v>
      </c>
      <c r="U399" s="362" t="s">
        <v>115</v>
      </c>
      <c r="V399" s="384">
        <v>43364</v>
      </c>
    </row>
    <row r="400" spans="1:23" ht="30" x14ac:dyDescent="0.2">
      <c r="A400" s="362"/>
      <c r="B400" s="362"/>
      <c r="C400" s="258"/>
      <c r="D400" s="358"/>
      <c r="E400" s="359"/>
      <c r="F400" s="219"/>
      <c r="G400" s="359"/>
      <c r="H400" s="360"/>
      <c r="I400" s="361"/>
      <c r="J400" s="362"/>
      <c r="K400" s="363"/>
      <c r="L400" s="362"/>
      <c r="M400" s="362"/>
      <c r="N400" s="362"/>
      <c r="O400" s="77" t="s">
        <v>602</v>
      </c>
      <c r="P400" s="98" t="s">
        <v>603</v>
      </c>
      <c r="Q400" s="238"/>
      <c r="R400" s="238"/>
      <c r="S400" s="376"/>
      <c r="T400" s="376"/>
      <c r="U400" s="362"/>
      <c r="V400" s="384"/>
    </row>
    <row r="401" spans="1:22" ht="30" x14ac:dyDescent="0.2">
      <c r="A401" s="362"/>
      <c r="B401" s="362"/>
      <c r="C401" s="258"/>
      <c r="D401" s="358"/>
      <c r="E401" s="359"/>
      <c r="F401" s="219"/>
      <c r="G401" s="359"/>
      <c r="H401" s="360"/>
      <c r="I401" s="361"/>
      <c r="J401" s="362"/>
      <c r="K401" s="363"/>
      <c r="L401" s="362"/>
      <c r="M401" s="362"/>
      <c r="N401" s="362"/>
      <c r="O401" s="57" t="s">
        <v>604</v>
      </c>
      <c r="P401" s="98" t="s">
        <v>605</v>
      </c>
      <c r="Q401" s="238"/>
      <c r="R401" s="238"/>
      <c r="S401" s="376"/>
      <c r="T401" s="376"/>
      <c r="U401" s="362"/>
      <c r="V401" s="384"/>
    </row>
    <row r="402" spans="1:22" x14ac:dyDescent="0.2">
      <c r="A402" s="362"/>
      <c r="B402" s="362"/>
      <c r="C402" s="258"/>
      <c r="D402" s="358"/>
      <c r="E402" s="359"/>
      <c r="F402" s="219"/>
      <c r="G402" s="359"/>
      <c r="H402" s="360"/>
      <c r="I402" s="361"/>
      <c r="J402" s="362"/>
      <c r="K402" s="363"/>
      <c r="L402" s="362"/>
      <c r="M402" s="362"/>
      <c r="N402" s="362"/>
      <c r="O402" s="87" t="s">
        <v>606</v>
      </c>
      <c r="P402" s="41">
        <v>155802581816</v>
      </c>
      <c r="Q402" s="238"/>
      <c r="R402" s="238"/>
      <c r="S402" s="376"/>
      <c r="T402" s="376"/>
      <c r="U402" s="362"/>
      <c r="V402" s="384"/>
    </row>
    <row r="403" spans="1:22" ht="30" x14ac:dyDescent="0.2">
      <c r="A403" s="362"/>
      <c r="B403" s="362"/>
      <c r="C403" s="258"/>
      <c r="D403" s="358"/>
      <c r="E403" s="275"/>
      <c r="F403" s="220"/>
      <c r="G403" s="275"/>
      <c r="H403" s="360"/>
      <c r="I403" s="361"/>
      <c r="J403" s="362"/>
      <c r="K403" s="363"/>
      <c r="L403" s="362"/>
      <c r="M403" s="362"/>
      <c r="N403" s="362"/>
      <c r="O403" s="57" t="s">
        <v>600</v>
      </c>
      <c r="P403" s="41" t="s">
        <v>601</v>
      </c>
      <c r="Q403" s="239"/>
      <c r="R403" s="239"/>
      <c r="S403" s="377"/>
      <c r="T403" s="377"/>
      <c r="U403" s="362"/>
      <c r="V403" s="384"/>
    </row>
    <row r="404" spans="1:22" ht="30" x14ac:dyDescent="0.2">
      <c r="A404" s="237" t="s">
        <v>637</v>
      </c>
      <c r="B404" s="237" t="s">
        <v>638</v>
      </c>
      <c r="C404" s="240">
        <v>43371</v>
      </c>
      <c r="D404" s="364">
        <v>0.41736111111111113</v>
      </c>
      <c r="E404" s="200" t="s">
        <v>639</v>
      </c>
      <c r="F404" s="197" t="s">
        <v>1144</v>
      </c>
      <c r="G404" s="366">
        <v>3</v>
      </c>
      <c r="H404" s="360">
        <v>14500000</v>
      </c>
      <c r="I404" s="368" t="s">
        <v>115</v>
      </c>
      <c r="J404" s="200" t="s">
        <v>254</v>
      </c>
      <c r="K404" s="370">
        <v>1</v>
      </c>
      <c r="L404" s="237" t="s">
        <v>26</v>
      </c>
      <c r="M404" s="237" t="s">
        <v>26</v>
      </c>
      <c r="N404" s="237">
        <v>2</v>
      </c>
      <c r="O404" s="105" t="s">
        <v>579</v>
      </c>
      <c r="P404" s="41" t="s">
        <v>580</v>
      </c>
      <c r="Q404" s="105" t="s">
        <v>579</v>
      </c>
      <c r="R404" s="100" t="s">
        <v>28</v>
      </c>
      <c r="S404" s="125">
        <v>10301.64</v>
      </c>
      <c r="T404" s="180">
        <f>S404*585.69</f>
        <v>6033567.5316000003</v>
      </c>
      <c r="U404" s="100" t="s">
        <v>115</v>
      </c>
      <c r="V404" s="189">
        <v>43440</v>
      </c>
    </row>
    <row r="405" spans="1:22" ht="30" x14ac:dyDescent="0.2">
      <c r="A405" s="239"/>
      <c r="B405" s="239"/>
      <c r="C405" s="242"/>
      <c r="D405" s="365"/>
      <c r="E405" s="201"/>
      <c r="F405" s="199"/>
      <c r="G405" s="367"/>
      <c r="H405" s="360"/>
      <c r="I405" s="369"/>
      <c r="J405" s="201"/>
      <c r="K405" s="371"/>
      <c r="L405" s="239"/>
      <c r="M405" s="239"/>
      <c r="N405" s="239"/>
      <c r="O405" s="105" t="s">
        <v>710</v>
      </c>
      <c r="P405" s="41" t="s">
        <v>289</v>
      </c>
      <c r="Q405" s="105" t="s">
        <v>710</v>
      </c>
      <c r="R405" s="100" t="s">
        <v>28</v>
      </c>
      <c r="S405" s="125">
        <v>5280</v>
      </c>
      <c r="T405" s="180">
        <f>S405*585.69</f>
        <v>3092443.2</v>
      </c>
      <c r="U405" s="100" t="s">
        <v>115</v>
      </c>
      <c r="V405" s="189">
        <v>43440</v>
      </c>
    </row>
    <row r="406" spans="1:22" ht="56.25" customHeight="1" x14ac:dyDescent="0.2">
      <c r="A406" s="237" t="s">
        <v>711</v>
      </c>
      <c r="B406" s="237" t="s">
        <v>712</v>
      </c>
      <c r="C406" s="258">
        <v>43374</v>
      </c>
      <c r="D406" s="358">
        <v>0.41736111111111113</v>
      </c>
      <c r="E406" s="200" t="s">
        <v>713</v>
      </c>
      <c r="F406" s="197" t="s">
        <v>1144</v>
      </c>
      <c r="G406" s="237">
        <v>2</v>
      </c>
      <c r="H406" s="385">
        <v>11800000</v>
      </c>
      <c r="I406" s="361" t="s">
        <v>98</v>
      </c>
      <c r="J406" s="362" t="s">
        <v>254</v>
      </c>
      <c r="K406" s="363">
        <v>1</v>
      </c>
      <c r="L406" s="362" t="s">
        <v>26</v>
      </c>
      <c r="M406" s="362" t="s">
        <v>26</v>
      </c>
      <c r="N406" s="362">
        <v>13</v>
      </c>
      <c r="O406" s="105" t="s">
        <v>717</v>
      </c>
      <c r="P406" s="41" t="s">
        <v>714</v>
      </c>
      <c r="Q406" s="246" t="s">
        <v>717</v>
      </c>
      <c r="R406" s="237" t="s">
        <v>28</v>
      </c>
      <c r="S406" s="375">
        <v>4350500</v>
      </c>
      <c r="T406" s="375">
        <v>4350500</v>
      </c>
      <c r="U406" s="237" t="s">
        <v>983</v>
      </c>
      <c r="V406" s="258">
        <v>43416</v>
      </c>
    </row>
    <row r="407" spans="1:22" x14ac:dyDescent="0.2">
      <c r="A407" s="238"/>
      <c r="B407" s="238"/>
      <c r="C407" s="258"/>
      <c r="D407" s="358"/>
      <c r="E407" s="202"/>
      <c r="F407" s="198"/>
      <c r="G407" s="238"/>
      <c r="H407" s="386"/>
      <c r="I407" s="361"/>
      <c r="J407" s="362"/>
      <c r="K407" s="363"/>
      <c r="L407" s="362"/>
      <c r="M407" s="362"/>
      <c r="N407" s="362"/>
      <c r="O407" s="41" t="s">
        <v>718</v>
      </c>
      <c r="P407" s="41" t="s">
        <v>715</v>
      </c>
      <c r="Q407" s="247"/>
      <c r="R407" s="238"/>
      <c r="S407" s="376"/>
      <c r="T407" s="376"/>
      <c r="U407" s="238"/>
      <c r="V407" s="258"/>
    </row>
    <row r="408" spans="1:22" ht="45" x14ac:dyDescent="0.2">
      <c r="A408" s="238"/>
      <c r="B408" s="238"/>
      <c r="C408" s="258"/>
      <c r="D408" s="358"/>
      <c r="E408" s="202"/>
      <c r="F408" s="198"/>
      <c r="G408" s="238"/>
      <c r="H408" s="386"/>
      <c r="I408" s="361"/>
      <c r="J408" s="362"/>
      <c r="K408" s="363"/>
      <c r="L408" s="362"/>
      <c r="M408" s="362"/>
      <c r="N408" s="362"/>
      <c r="O408" s="105" t="s">
        <v>719</v>
      </c>
      <c r="P408" s="41" t="s">
        <v>716</v>
      </c>
      <c r="Q408" s="247"/>
      <c r="R408" s="238"/>
      <c r="S408" s="376"/>
      <c r="T408" s="376"/>
      <c r="U408" s="238"/>
      <c r="V408" s="258"/>
    </row>
    <row r="409" spans="1:22" ht="30" x14ac:dyDescent="0.2">
      <c r="A409" s="238"/>
      <c r="B409" s="238"/>
      <c r="C409" s="258"/>
      <c r="D409" s="358"/>
      <c r="E409" s="202"/>
      <c r="F409" s="198"/>
      <c r="G409" s="238"/>
      <c r="H409" s="386"/>
      <c r="I409" s="361"/>
      <c r="J409" s="362"/>
      <c r="K409" s="363"/>
      <c r="L409" s="362"/>
      <c r="M409" s="362"/>
      <c r="N409" s="362"/>
      <c r="O409" s="105" t="s">
        <v>720</v>
      </c>
      <c r="P409" s="105" t="s">
        <v>721</v>
      </c>
      <c r="Q409" s="247"/>
      <c r="R409" s="238"/>
      <c r="S409" s="376"/>
      <c r="T409" s="376"/>
      <c r="U409" s="238"/>
      <c r="V409" s="258"/>
    </row>
    <row r="410" spans="1:22" x14ac:dyDescent="0.2">
      <c r="A410" s="238"/>
      <c r="B410" s="238"/>
      <c r="C410" s="258"/>
      <c r="D410" s="358"/>
      <c r="E410" s="202"/>
      <c r="F410" s="198"/>
      <c r="G410" s="238"/>
      <c r="H410" s="386"/>
      <c r="I410" s="361"/>
      <c r="J410" s="362"/>
      <c r="K410" s="363"/>
      <c r="L410" s="362"/>
      <c r="M410" s="362"/>
      <c r="N410" s="362"/>
      <c r="O410" s="105" t="s">
        <v>722</v>
      </c>
      <c r="P410" s="105" t="s">
        <v>723</v>
      </c>
      <c r="Q410" s="247"/>
      <c r="R410" s="238"/>
      <c r="S410" s="376"/>
      <c r="T410" s="376"/>
      <c r="U410" s="238"/>
      <c r="V410" s="258"/>
    </row>
    <row r="411" spans="1:22" ht="30" x14ac:dyDescent="0.2">
      <c r="A411" s="238"/>
      <c r="B411" s="238"/>
      <c r="C411" s="258"/>
      <c r="D411" s="358"/>
      <c r="E411" s="202"/>
      <c r="F411" s="198"/>
      <c r="G411" s="238"/>
      <c r="H411" s="386"/>
      <c r="I411" s="361"/>
      <c r="J411" s="362"/>
      <c r="K411" s="363"/>
      <c r="L411" s="362"/>
      <c r="M411" s="362"/>
      <c r="N411" s="362"/>
      <c r="O411" s="105" t="s">
        <v>724</v>
      </c>
      <c r="P411" s="105" t="s">
        <v>725</v>
      </c>
      <c r="Q411" s="247"/>
      <c r="R411" s="238"/>
      <c r="S411" s="376"/>
      <c r="T411" s="376"/>
      <c r="U411" s="238"/>
      <c r="V411" s="258"/>
    </row>
    <row r="412" spans="1:22" x14ac:dyDescent="0.2">
      <c r="A412" s="238"/>
      <c r="B412" s="238"/>
      <c r="C412" s="258"/>
      <c r="D412" s="358"/>
      <c r="E412" s="202"/>
      <c r="F412" s="198"/>
      <c r="G412" s="238"/>
      <c r="H412" s="386"/>
      <c r="I412" s="361"/>
      <c r="J412" s="362"/>
      <c r="K412" s="363"/>
      <c r="L412" s="362"/>
      <c r="M412" s="362"/>
      <c r="N412" s="362"/>
      <c r="O412" s="105" t="s">
        <v>726</v>
      </c>
      <c r="P412" s="105" t="s">
        <v>727</v>
      </c>
      <c r="Q412" s="248"/>
      <c r="R412" s="239"/>
      <c r="S412" s="377"/>
      <c r="T412" s="377"/>
      <c r="U412" s="239"/>
      <c r="V412" s="258"/>
    </row>
    <row r="413" spans="1:22" ht="45" customHeight="1" x14ac:dyDescent="0.2">
      <c r="A413" s="238"/>
      <c r="B413" s="238"/>
      <c r="C413" s="258"/>
      <c r="D413" s="358"/>
      <c r="E413" s="202"/>
      <c r="F413" s="198"/>
      <c r="G413" s="238"/>
      <c r="H413" s="386"/>
      <c r="I413" s="361"/>
      <c r="J413" s="362"/>
      <c r="K413" s="363"/>
      <c r="L413" s="362"/>
      <c r="M413" s="362"/>
      <c r="N413" s="362"/>
      <c r="O413" s="105" t="s">
        <v>728</v>
      </c>
      <c r="P413" s="105" t="s">
        <v>729</v>
      </c>
      <c r="Q413" s="246" t="s">
        <v>719</v>
      </c>
      <c r="R413" s="237" t="s">
        <v>28</v>
      </c>
      <c r="S413" s="375">
        <v>4633000</v>
      </c>
      <c r="T413" s="375">
        <v>4633000</v>
      </c>
      <c r="U413" s="237" t="s">
        <v>111</v>
      </c>
      <c r="V413" s="258">
        <v>43416</v>
      </c>
    </row>
    <row r="414" spans="1:22" ht="30" x14ac:dyDescent="0.2">
      <c r="A414" s="238"/>
      <c r="B414" s="238"/>
      <c r="C414" s="258"/>
      <c r="D414" s="358"/>
      <c r="E414" s="202"/>
      <c r="F414" s="198"/>
      <c r="G414" s="238"/>
      <c r="H414" s="386"/>
      <c r="I414" s="361"/>
      <c r="J414" s="362"/>
      <c r="K414" s="363"/>
      <c r="L414" s="362"/>
      <c r="M414" s="362"/>
      <c r="N414" s="362"/>
      <c r="O414" s="105" t="s">
        <v>730</v>
      </c>
      <c r="P414" s="105" t="s">
        <v>86</v>
      </c>
      <c r="Q414" s="247"/>
      <c r="R414" s="238"/>
      <c r="S414" s="376"/>
      <c r="T414" s="376"/>
      <c r="U414" s="238"/>
      <c r="V414" s="258"/>
    </row>
    <row r="415" spans="1:22" ht="30" x14ac:dyDescent="0.2">
      <c r="A415" s="238"/>
      <c r="B415" s="238"/>
      <c r="C415" s="258"/>
      <c r="D415" s="358"/>
      <c r="E415" s="202"/>
      <c r="F415" s="198"/>
      <c r="G415" s="238"/>
      <c r="H415" s="386"/>
      <c r="I415" s="361"/>
      <c r="J415" s="362"/>
      <c r="K415" s="363"/>
      <c r="L415" s="362"/>
      <c r="M415" s="362"/>
      <c r="N415" s="362"/>
      <c r="O415" s="105" t="s">
        <v>731</v>
      </c>
      <c r="P415" s="105" t="s">
        <v>732</v>
      </c>
      <c r="Q415" s="247"/>
      <c r="R415" s="238"/>
      <c r="S415" s="376"/>
      <c r="T415" s="376"/>
      <c r="U415" s="238"/>
      <c r="V415" s="258"/>
    </row>
    <row r="416" spans="1:22" ht="30" x14ac:dyDescent="0.2">
      <c r="A416" s="238"/>
      <c r="B416" s="238"/>
      <c r="C416" s="258"/>
      <c r="D416" s="358"/>
      <c r="E416" s="202"/>
      <c r="F416" s="198"/>
      <c r="G416" s="238"/>
      <c r="H416" s="386"/>
      <c r="I416" s="361"/>
      <c r="J416" s="362"/>
      <c r="K416" s="363"/>
      <c r="L416" s="362"/>
      <c r="M416" s="362"/>
      <c r="N416" s="362"/>
      <c r="O416" s="105" t="s">
        <v>733</v>
      </c>
      <c r="P416" s="105" t="s">
        <v>734</v>
      </c>
      <c r="Q416" s="247"/>
      <c r="R416" s="238"/>
      <c r="S416" s="376"/>
      <c r="T416" s="376"/>
      <c r="U416" s="238"/>
      <c r="V416" s="258"/>
    </row>
    <row r="417" spans="1:22" ht="30" x14ac:dyDescent="0.2">
      <c r="A417" s="238"/>
      <c r="B417" s="238"/>
      <c r="C417" s="258"/>
      <c r="D417" s="358"/>
      <c r="E417" s="202"/>
      <c r="F417" s="198"/>
      <c r="G417" s="238"/>
      <c r="H417" s="386"/>
      <c r="I417" s="361"/>
      <c r="J417" s="362"/>
      <c r="K417" s="363"/>
      <c r="L417" s="362"/>
      <c r="M417" s="362"/>
      <c r="N417" s="362"/>
      <c r="O417" s="105" t="s">
        <v>735</v>
      </c>
      <c r="P417" s="105" t="s">
        <v>736</v>
      </c>
      <c r="Q417" s="247"/>
      <c r="R417" s="238"/>
      <c r="S417" s="376"/>
      <c r="T417" s="376"/>
      <c r="U417" s="238"/>
      <c r="V417" s="258"/>
    </row>
    <row r="418" spans="1:22" ht="30" x14ac:dyDescent="0.2">
      <c r="A418" s="239"/>
      <c r="B418" s="239"/>
      <c r="C418" s="258"/>
      <c r="D418" s="358"/>
      <c r="E418" s="201"/>
      <c r="F418" s="199"/>
      <c r="G418" s="239"/>
      <c r="H418" s="387"/>
      <c r="I418" s="361"/>
      <c r="J418" s="362"/>
      <c r="K418" s="363"/>
      <c r="L418" s="362"/>
      <c r="M418" s="362"/>
      <c r="N418" s="362"/>
      <c r="O418" s="105" t="s">
        <v>737</v>
      </c>
      <c r="P418" s="105" t="s">
        <v>738</v>
      </c>
      <c r="Q418" s="248"/>
      <c r="R418" s="239"/>
      <c r="S418" s="377"/>
      <c r="T418" s="377"/>
      <c r="U418" s="239"/>
      <c r="V418" s="258"/>
    </row>
    <row r="419" spans="1:22" ht="45" x14ac:dyDescent="0.2">
      <c r="A419" s="362" t="s">
        <v>739</v>
      </c>
      <c r="B419" s="362" t="s">
        <v>712</v>
      </c>
      <c r="C419" s="258">
        <v>43378</v>
      </c>
      <c r="D419" s="358">
        <v>0.45902777777777781</v>
      </c>
      <c r="E419" s="200" t="s">
        <v>740</v>
      </c>
      <c r="F419" s="200" t="s">
        <v>1145</v>
      </c>
      <c r="G419" s="237">
        <v>1</v>
      </c>
      <c r="H419" s="385">
        <v>15000000</v>
      </c>
      <c r="I419" s="361" t="s">
        <v>741</v>
      </c>
      <c r="J419" s="362" t="s">
        <v>254</v>
      </c>
      <c r="K419" s="363">
        <v>0.8</v>
      </c>
      <c r="L419" s="363">
        <v>0.2</v>
      </c>
      <c r="M419" s="362" t="s">
        <v>26</v>
      </c>
      <c r="N419" s="362">
        <v>3</v>
      </c>
      <c r="O419" s="105" t="s">
        <v>743</v>
      </c>
      <c r="P419" s="105" t="s">
        <v>742</v>
      </c>
      <c r="Q419" s="246" t="s">
        <v>743</v>
      </c>
      <c r="R419" s="237" t="s">
        <v>28</v>
      </c>
      <c r="S419" s="243">
        <v>22836.89</v>
      </c>
      <c r="T419" s="355">
        <f>S419*588.87</f>
        <v>13447959.4143</v>
      </c>
      <c r="U419" s="237" t="s">
        <v>25</v>
      </c>
      <c r="V419" s="240">
        <v>43418</v>
      </c>
    </row>
    <row r="420" spans="1:22" ht="45" x14ac:dyDescent="0.2">
      <c r="A420" s="362"/>
      <c r="B420" s="362"/>
      <c r="C420" s="258"/>
      <c r="D420" s="358"/>
      <c r="E420" s="202"/>
      <c r="F420" s="202"/>
      <c r="G420" s="238"/>
      <c r="H420" s="386"/>
      <c r="I420" s="361"/>
      <c r="J420" s="362"/>
      <c r="K420" s="363"/>
      <c r="L420" s="363"/>
      <c r="M420" s="362"/>
      <c r="N420" s="362"/>
      <c r="O420" s="105" t="s">
        <v>333</v>
      </c>
      <c r="P420" s="105" t="s">
        <v>123</v>
      </c>
      <c r="Q420" s="247"/>
      <c r="R420" s="238"/>
      <c r="S420" s="244"/>
      <c r="T420" s="356"/>
      <c r="U420" s="238"/>
      <c r="V420" s="238"/>
    </row>
    <row r="421" spans="1:22" ht="30" x14ac:dyDescent="0.2">
      <c r="A421" s="362"/>
      <c r="B421" s="362"/>
      <c r="C421" s="258"/>
      <c r="D421" s="358"/>
      <c r="E421" s="201"/>
      <c r="F421" s="201"/>
      <c r="G421" s="239"/>
      <c r="H421" s="387"/>
      <c r="I421" s="361"/>
      <c r="J421" s="362"/>
      <c r="K421" s="363"/>
      <c r="L421" s="363"/>
      <c r="M421" s="362"/>
      <c r="N421" s="362"/>
      <c r="O421" s="105" t="s">
        <v>744</v>
      </c>
      <c r="P421" s="105" t="s">
        <v>301</v>
      </c>
      <c r="Q421" s="248"/>
      <c r="R421" s="239"/>
      <c r="S421" s="245"/>
      <c r="T421" s="357"/>
      <c r="U421" s="239"/>
      <c r="V421" s="239"/>
    </row>
    <row r="422" spans="1:22" ht="36.75" customHeight="1" x14ac:dyDescent="0.2">
      <c r="A422" s="52" t="s">
        <v>745</v>
      </c>
      <c r="B422" s="52" t="s">
        <v>746</v>
      </c>
      <c r="C422" s="102">
        <v>43383</v>
      </c>
      <c r="D422" s="54">
        <v>0.41736111111111113</v>
      </c>
      <c r="E422" s="177" t="s">
        <v>747</v>
      </c>
      <c r="F422" s="177" t="s">
        <v>1145</v>
      </c>
      <c r="G422" s="178">
        <v>1</v>
      </c>
      <c r="H422" s="193">
        <v>72276000</v>
      </c>
      <c r="I422" s="55" t="s">
        <v>472</v>
      </c>
      <c r="J422" s="52" t="s">
        <v>253</v>
      </c>
      <c r="K422" s="56">
        <v>1</v>
      </c>
      <c r="L422" s="52" t="s">
        <v>26</v>
      </c>
      <c r="M422" s="52" t="s">
        <v>26</v>
      </c>
      <c r="N422" s="52">
        <v>1</v>
      </c>
      <c r="O422" s="105" t="s">
        <v>748</v>
      </c>
      <c r="P422" s="105" t="s">
        <v>749</v>
      </c>
      <c r="Q422" s="105" t="s">
        <v>748</v>
      </c>
      <c r="R422" s="100" t="s">
        <v>28</v>
      </c>
      <c r="S422" s="125">
        <v>90000</v>
      </c>
      <c r="T422" s="180">
        <f>S422*594.6</f>
        <v>53514000</v>
      </c>
      <c r="U422" s="100" t="s">
        <v>984</v>
      </c>
      <c r="V422" s="126">
        <v>43442</v>
      </c>
    </row>
    <row r="423" spans="1:22" ht="30" x14ac:dyDescent="0.2">
      <c r="A423" s="237" t="s">
        <v>750</v>
      </c>
      <c r="B423" s="237" t="s">
        <v>751</v>
      </c>
      <c r="C423" s="240">
        <v>43383</v>
      </c>
      <c r="D423" s="372">
        <v>0.41736111111111113</v>
      </c>
      <c r="E423" s="200" t="s">
        <v>752</v>
      </c>
      <c r="F423" s="197" t="s">
        <v>1144</v>
      </c>
      <c r="G423" s="237">
        <v>5</v>
      </c>
      <c r="H423" s="375">
        <v>10961938</v>
      </c>
      <c r="I423" s="379" t="s">
        <v>115</v>
      </c>
      <c r="J423" s="237" t="s">
        <v>254</v>
      </c>
      <c r="K423" s="370">
        <v>1</v>
      </c>
      <c r="L423" s="237" t="s">
        <v>26</v>
      </c>
      <c r="M423" s="237" t="s">
        <v>26</v>
      </c>
      <c r="N423" s="237">
        <v>3</v>
      </c>
      <c r="O423" s="105" t="s">
        <v>753</v>
      </c>
      <c r="P423" s="105" t="s">
        <v>373</v>
      </c>
      <c r="Q423" s="105" t="s">
        <v>753</v>
      </c>
      <c r="R423" s="100" t="s">
        <v>28</v>
      </c>
      <c r="S423" s="125">
        <v>1036</v>
      </c>
      <c r="T423" s="180">
        <f>S423*597.15</f>
        <v>618647.4</v>
      </c>
      <c r="U423" s="100" t="s">
        <v>115</v>
      </c>
      <c r="V423" s="126">
        <v>43409</v>
      </c>
    </row>
    <row r="424" spans="1:22" ht="30" customHeight="1" x14ac:dyDescent="0.2">
      <c r="A424" s="238"/>
      <c r="B424" s="238"/>
      <c r="C424" s="241"/>
      <c r="D424" s="373"/>
      <c r="E424" s="202"/>
      <c r="F424" s="198"/>
      <c r="G424" s="238"/>
      <c r="H424" s="376"/>
      <c r="I424" s="380"/>
      <c r="J424" s="238"/>
      <c r="K424" s="378"/>
      <c r="L424" s="238"/>
      <c r="M424" s="238"/>
      <c r="N424" s="238"/>
      <c r="O424" s="105" t="s">
        <v>754</v>
      </c>
      <c r="P424" s="105" t="s">
        <v>755</v>
      </c>
      <c r="Q424" s="256" t="s">
        <v>664</v>
      </c>
      <c r="R424" s="237" t="s">
        <v>28</v>
      </c>
      <c r="S424" s="243">
        <v>4997</v>
      </c>
      <c r="T424" s="355">
        <f>S424*597.15</f>
        <v>2983958.55</v>
      </c>
      <c r="U424" s="237" t="s">
        <v>567</v>
      </c>
      <c r="V424" s="258">
        <v>43409</v>
      </c>
    </row>
    <row r="425" spans="1:22" ht="30" x14ac:dyDescent="0.2">
      <c r="A425" s="239"/>
      <c r="B425" s="239"/>
      <c r="C425" s="242"/>
      <c r="D425" s="374"/>
      <c r="E425" s="201"/>
      <c r="F425" s="199"/>
      <c r="G425" s="239"/>
      <c r="H425" s="377"/>
      <c r="I425" s="381"/>
      <c r="J425" s="239"/>
      <c r="K425" s="371"/>
      <c r="L425" s="239"/>
      <c r="M425" s="239"/>
      <c r="N425" s="239"/>
      <c r="O425" s="105" t="s">
        <v>664</v>
      </c>
      <c r="P425" s="105" t="s">
        <v>210</v>
      </c>
      <c r="Q425" s="257"/>
      <c r="R425" s="239"/>
      <c r="S425" s="245"/>
      <c r="T425" s="357"/>
      <c r="U425" s="239"/>
      <c r="V425" s="258"/>
    </row>
    <row r="426" spans="1:22" ht="45" x14ac:dyDescent="0.25">
      <c r="A426" s="237" t="s">
        <v>756</v>
      </c>
      <c r="B426" s="237" t="s">
        <v>757</v>
      </c>
      <c r="C426" s="240">
        <v>43390</v>
      </c>
      <c r="D426" s="372">
        <v>0.41736111111111113</v>
      </c>
      <c r="E426" s="200" t="s">
        <v>758</v>
      </c>
      <c r="F426" s="200" t="s">
        <v>1145</v>
      </c>
      <c r="G426" s="237">
        <v>1</v>
      </c>
      <c r="H426" s="375">
        <v>17500000</v>
      </c>
      <c r="I426" s="379" t="s">
        <v>115</v>
      </c>
      <c r="J426" s="237" t="s">
        <v>254</v>
      </c>
      <c r="K426" s="370">
        <v>1</v>
      </c>
      <c r="L426" s="237" t="s">
        <v>26</v>
      </c>
      <c r="M426" s="237" t="s">
        <v>26</v>
      </c>
      <c r="N426" s="237">
        <v>2</v>
      </c>
      <c r="O426" s="159" t="s">
        <v>985</v>
      </c>
      <c r="P426" s="105" t="s">
        <v>759</v>
      </c>
      <c r="Q426" s="382" t="s">
        <v>985</v>
      </c>
      <c r="R426" s="100" t="s">
        <v>28</v>
      </c>
      <c r="S426" s="243">
        <v>33052.5</v>
      </c>
      <c r="T426" s="355">
        <f>S426*596.89</f>
        <v>19728706.724999998</v>
      </c>
      <c r="U426" s="237" t="s">
        <v>115</v>
      </c>
      <c r="V426" s="258">
        <v>43416</v>
      </c>
    </row>
    <row r="427" spans="1:22" ht="30" x14ac:dyDescent="0.2">
      <c r="A427" s="239"/>
      <c r="B427" s="239"/>
      <c r="C427" s="242"/>
      <c r="D427" s="374"/>
      <c r="E427" s="201"/>
      <c r="F427" s="201"/>
      <c r="G427" s="239"/>
      <c r="H427" s="377"/>
      <c r="I427" s="381"/>
      <c r="J427" s="239"/>
      <c r="K427" s="371"/>
      <c r="L427" s="239"/>
      <c r="M427" s="239"/>
      <c r="N427" s="239"/>
      <c r="O427" s="105" t="s">
        <v>760</v>
      </c>
      <c r="P427" s="105" t="s">
        <v>270</v>
      </c>
      <c r="Q427" s="383"/>
      <c r="R427" s="100" t="s">
        <v>28</v>
      </c>
      <c r="S427" s="245"/>
      <c r="T427" s="357"/>
      <c r="U427" s="239"/>
      <c r="V427" s="362"/>
    </row>
    <row r="428" spans="1:22" ht="48.75" customHeight="1" x14ac:dyDescent="0.2">
      <c r="A428" s="237" t="s">
        <v>761</v>
      </c>
      <c r="B428" s="237" t="s">
        <v>762</v>
      </c>
      <c r="C428" s="240">
        <v>43383</v>
      </c>
      <c r="D428" s="372">
        <v>0.41736111111111113</v>
      </c>
      <c r="E428" s="200" t="s">
        <v>763</v>
      </c>
      <c r="F428" s="197" t="s">
        <v>1144</v>
      </c>
      <c r="G428" s="237">
        <v>1</v>
      </c>
      <c r="H428" s="375">
        <v>14600000</v>
      </c>
      <c r="I428" s="388" t="s">
        <v>764</v>
      </c>
      <c r="J428" s="237" t="s">
        <v>253</v>
      </c>
      <c r="K428" s="370">
        <v>1</v>
      </c>
      <c r="L428" s="237" t="s">
        <v>26</v>
      </c>
      <c r="M428" s="237" t="s">
        <v>26</v>
      </c>
      <c r="N428" s="237">
        <v>2</v>
      </c>
      <c r="O428" s="105" t="s">
        <v>765</v>
      </c>
      <c r="P428" s="105" t="s">
        <v>766</v>
      </c>
      <c r="Q428" s="382" t="s">
        <v>986</v>
      </c>
      <c r="R428" s="100" t="s">
        <v>28</v>
      </c>
      <c r="S428" s="243">
        <v>23140.97</v>
      </c>
      <c r="T428" s="355">
        <f>S428*594.6</f>
        <v>13759620.762000002</v>
      </c>
      <c r="U428" s="237" t="s">
        <v>494</v>
      </c>
      <c r="V428" s="258">
        <v>43418</v>
      </c>
    </row>
    <row r="429" spans="1:22" ht="30" x14ac:dyDescent="0.2">
      <c r="A429" s="239"/>
      <c r="B429" s="239"/>
      <c r="C429" s="242"/>
      <c r="D429" s="374"/>
      <c r="E429" s="201"/>
      <c r="F429" s="199"/>
      <c r="G429" s="239"/>
      <c r="H429" s="377"/>
      <c r="I429" s="389"/>
      <c r="J429" s="239"/>
      <c r="K429" s="371"/>
      <c r="L429" s="239"/>
      <c r="M429" s="239"/>
      <c r="N429" s="239"/>
      <c r="O429" s="105" t="s">
        <v>767</v>
      </c>
      <c r="P429" s="105" t="s">
        <v>768</v>
      </c>
      <c r="Q429" s="383"/>
      <c r="R429" s="100" t="s">
        <v>28</v>
      </c>
      <c r="S429" s="245"/>
      <c r="T429" s="357"/>
      <c r="U429" s="239"/>
      <c r="V429" s="362"/>
    </row>
    <row r="430" spans="1:22" ht="60" customHeight="1" x14ac:dyDescent="0.2">
      <c r="A430" s="237" t="s">
        <v>769</v>
      </c>
      <c r="B430" s="237" t="s">
        <v>770</v>
      </c>
      <c r="C430" s="240">
        <v>43383</v>
      </c>
      <c r="D430" s="372">
        <v>0.75</v>
      </c>
      <c r="E430" s="200" t="s">
        <v>771</v>
      </c>
      <c r="F430" s="197" t="s">
        <v>1144</v>
      </c>
      <c r="G430" s="237">
        <v>4</v>
      </c>
      <c r="H430" s="375">
        <v>10000000</v>
      </c>
      <c r="I430" s="379" t="s">
        <v>772</v>
      </c>
      <c r="J430" s="237" t="s">
        <v>254</v>
      </c>
      <c r="K430" s="370">
        <v>1</v>
      </c>
      <c r="L430" s="237" t="s">
        <v>26</v>
      </c>
      <c r="M430" s="237" t="s">
        <v>26</v>
      </c>
      <c r="N430" s="237">
        <v>2</v>
      </c>
      <c r="O430" s="105" t="s">
        <v>773</v>
      </c>
      <c r="P430" s="105" t="s">
        <v>660</v>
      </c>
      <c r="Q430" s="402" t="s">
        <v>773</v>
      </c>
      <c r="R430" s="100" t="s">
        <v>28</v>
      </c>
      <c r="S430" s="375">
        <v>7107700</v>
      </c>
      <c r="T430" s="375">
        <v>7107700</v>
      </c>
      <c r="U430" s="237" t="s">
        <v>379</v>
      </c>
      <c r="V430" s="258">
        <v>43432</v>
      </c>
    </row>
    <row r="431" spans="1:22" ht="30" x14ac:dyDescent="0.2">
      <c r="A431" s="239"/>
      <c r="B431" s="239"/>
      <c r="C431" s="242"/>
      <c r="D431" s="374"/>
      <c r="E431" s="201"/>
      <c r="F431" s="199"/>
      <c r="G431" s="239"/>
      <c r="H431" s="377"/>
      <c r="I431" s="381"/>
      <c r="J431" s="239"/>
      <c r="K431" s="371"/>
      <c r="L431" s="239"/>
      <c r="M431" s="239"/>
      <c r="N431" s="239"/>
      <c r="O431" s="105" t="s">
        <v>774</v>
      </c>
      <c r="P431" s="105" t="s">
        <v>775</v>
      </c>
      <c r="Q431" s="402"/>
      <c r="R431" s="100" t="s">
        <v>28</v>
      </c>
      <c r="S431" s="377"/>
      <c r="T431" s="377"/>
      <c r="U431" s="239"/>
      <c r="V431" s="362"/>
    </row>
    <row r="432" spans="1:22" ht="50.25" customHeight="1" x14ac:dyDescent="0.25">
      <c r="A432" s="362" t="s">
        <v>776</v>
      </c>
      <c r="B432" s="362" t="s">
        <v>777</v>
      </c>
      <c r="C432" s="258">
        <v>43390</v>
      </c>
      <c r="D432" s="358">
        <v>0.41736111111111113</v>
      </c>
      <c r="E432" s="200" t="s">
        <v>778</v>
      </c>
      <c r="F432" s="197" t="s">
        <v>1144</v>
      </c>
      <c r="G432" s="237">
        <v>10</v>
      </c>
      <c r="H432" s="390">
        <v>13000000</v>
      </c>
      <c r="I432" s="397" t="s">
        <v>25</v>
      </c>
      <c r="J432" s="362" t="s">
        <v>254</v>
      </c>
      <c r="K432" s="363">
        <v>1</v>
      </c>
      <c r="L432" s="392" t="s">
        <v>26</v>
      </c>
      <c r="M432" s="362" t="s">
        <v>26</v>
      </c>
      <c r="N432" s="362">
        <v>11</v>
      </c>
      <c r="O432" s="105" t="s">
        <v>783</v>
      </c>
      <c r="P432" s="105" t="s">
        <v>779</v>
      </c>
      <c r="Q432" s="160" t="s">
        <v>988</v>
      </c>
      <c r="R432" s="106" t="s">
        <v>28</v>
      </c>
      <c r="S432" s="144">
        <v>5343.55</v>
      </c>
      <c r="T432" s="180">
        <f>S432*596.89</f>
        <v>3189511.5595</v>
      </c>
      <c r="U432" s="106" t="s">
        <v>25</v>
      </c>
      <c r="V432" s="139">
        <v>43432</v>
      </c>
    </row>
    <row r="433" spans="1:22" ht="45.75" customHeight="1" x14ac:dyDescent="0.2">
      <c r="A433" s="362"/>
      <c r="B433" s="362"/>
      <c r="C433" s="258"/>
      <c r="D433" s="358"/>
      <c r="E433" s="202"/>
      <c r="F433" s="198"/>
      <c r="G433" s="238"/>
      <c r="H433" s="390"/>
      <c r="I433" s="397"/>
      <c r="J433" s="362"/>
      <c r="K433" s="363"/>
      <c r="L433" s="392"/>
      <c r="M433" s="362"/>
      <c r="N433" s="362"/>
      <c r="O433" s="105" t="s">
        <v>784</v>
      </c>
      <c r="P433" s="105" t="s">
        <v>110</v>
      </c>
      <c r="Q433" s="382" t="s">
        <v>989</v>
      </c>
      <c r="R433" s="237" t="s">
        <v>28</v>
      </c>
      <c r="S433" s="243">
        <v>2700.7</v>
      </c>
      <c r="T433" s="355">
        <f>S433*596.89</f>
        <v>1612020.8229999999</v>
      </c>
      <c r="U433" s="237" t="s">
        <v>25</v>
      </c>
      <c r="V433" s="258">
        <v>43448</v>
      </c>
    </row>
    <row r="434" spans="1:22" ht="30.75" customHeight="1" x14ac:dyDescent="0.2">
      <c r="A434" s="362"/>
      <c r="B434" s="362"/>
      <c r="C434" s="258"/>
      <c r="D434" s="358"/>
      <c r="E434" s="202"/>
      <c r="F434" s="198"/>
      <c r="G434" s="238"/>
      <c r="H434" s="390"/>
      <c r="I434" s="397"/>
      <c r="J434" s="362"/>
      <c r="K434" s="363"/>
      <c r="L434" s="392"/>
      <c r="M434" s="362"/>
      <c r="N434" s="362"/>
      <c r="O434" s="105" t="s">
        <v>785</v>
      </c>
      <c r="P434" s="105">
        <v>155807636036</v>
      </c>
      <c r="Q434" s="383"/>
      <c r="R434" s="239"/>
      <c r="S434" s="245"/>
      <c r="T434" s="357"/>
      <c r="U434" s="239"/>
      <c r="V434" s="362"/>
    </row>
    <row r="435" spans="1:22" ht="45" x14ac:dyDescent="0.2">
      <c r="A435" s="362"/>
      <c r="B435" s="362"/>
      <c r="C435" s="258"/>
      <c r="D435" s="358"/>
      <c r="E435" s="202"/>
      <c r="F435" s="198"/>
      <c r="G435" s="238"/>
      <c r="H435" s="390"/>
      <c r="I435" s="397"/>
      <c r="J435" s="362"/>
      <c r="K435" s="363"/>
      <c r="L435" s="392"/>
      <c r="M435" s="362"/>
      <c r="N435" s="362"/>
      <c r="O435" s="105" t="s">
        <v>786</v>
      </c>
      <c r="P435" s="105" t="s">
        <v>780</v>
      </c>
      <c r="Q435" s="395" t="s">
        <v>990</v>
      </c>
      <c r="R435" s="237" t="s">
        <v>28</v>
      </c>
      <c r="S435" s="243">
        <v>2193.9499999999998</v>
      </c>
      <c r="T435" s="355">
        <f>S435*596.89</f>
        <v>1309546.8154999998</v>
      </c>
      <c r="U435" s="237" t="s">
        <v>25</v>
      </c>
      <c r="V435" s="258">
        <v>43433</v>
      </c>
    </row>
    <row r="436" spans="1:22" ht="30" x14ac:dyDescent="0.2">
      <c r="A436" s="362"/>
      <c r="B436" s="362"/>
      <c r="C436" s="258"/>
      <c r="D436" s="358"/>
      <c r="E436" s="202"/>
      <c r="F436" s="198"/>
      <c r="G436" s="238"/>
      <c r="H436" s="390"/>
      <c r="I436" s="397"/>
      <c r="J436" s="362"/>
      <c r="K436" s="363"/>
      <c r="L436" s="392"/>
      <c r="M436" s="362"/>
      <c r="N436" s="362"/>
      <c r="O436" s="105" t="s">
        <v>787</v>
      </c>
      <c r="P436" s="105" t="s">
        <v>781</v>
      </c>
      <c r="Q436" s="393"/>
      <c r="R436" s="239"/>
      <c r="S436" s="245"/>
      <c r="T436" s="357"/>
      <c r="U436" s="239"/>
      <c r="V436" s="362"/>
    </row>
    <row r="437" spans="1:22" ht="30.75" customHeight="1" x14ac:dyDescent="0.2">
      <c r="A437" s="362"/>
      <c r="B437" s="362"/>
      <c r="C437" s="258"/>
      <c r="D437" s="358"/>
      <c r="E437" s="202"/>
      <c r="F437" s="198"/>
      <c r="G437" s="238"/>
      <c r="H437" s="390"/>
      <c r="I437" s="397"/>
      <c r="J437" s="362"/>
      <c r="K437" s="363"/>
      <c r="L437" s="392"/>
      <c r="M437" s="362"/>
      <c r="N437" s="362"/>
      <c r="O437" s="105" t="s">
        <v>788</v>
      </c>
      <c r="P437" s="105" t="s">
        <v>782</v>
      </c>
      <c r="Q437" s="393" t="s">
        <v>785</v>
      </c>
      <c r="R437" s="237" t="s">
        <v>28</v>
      </c>
      <c r="S437" s="243">
        <v>840</v>
      </c>
      <c r="T437" s="355">
        <f>S437*596.89</f>
        <v>501387.6</v>
      </c>
      <c r="U437" s="237" t="s">
        <v>25</v>
      </c>
      <c r="V437" s="392" t="s">
        <v>994</v>
      </c>
    </row>
    <row r="438" spans="1:22" ht="30" x14ac:dyDescent="0.2">
      <c r="A438" s="362"/>
      <c r="B438" s="362"/>
      <c r="C438" s="258"/>
      <c r="D438" s="358"/>
      <c r="E438" s="202"/>
      <c r="F438" s="198"/>
      <c r="G438" s="238"/>
      <c r="H438" s="390"/>
      <c r="I438" s="397"/>
      <c r="J438" s="362"/>
      <c r="K438" s="363"/>
      <c r="L438" s="392"/>
      <c r="M438" s="362"/>
      <c r="N438" s="362"/>
      <c r="O438" s="105" t="s">
        <v>789</v>
      </c>
      <c r="P438" s="105" t="s">
        <v>108</v>
      </c>
      <c r="Q438" s="394"/>
      <c r="R438" s="239"/>
      <c r="S438" s="245"/>
      <c r="T438" s="357"/>
      <c r="U438" s="239"/>
      <c r="V438" s="392"/>
    </row>
    <row r="439" spans="1:22" ht="30.75" customHeight="1" x14ac:dyDescent="0.2">
      <c r="A439" s="362"/>
      <c r="B439" s="362"/>
      <c r="C439" s="258"/>
      <c r="D439" s="358"/>
      <c r="E439" s="202"/>
      <c r="F439" s="198"/>
      <c r="G439" s="238"/>
      <c r="H439" s="390"/>
      <c r="I439" s="397"/>
      <c r="J439" s="362"/>
      <c r="K439" s="363"/>
      <c r="L439" s="392"/>
      <c r="M439" s="362"/>
      <c r="N439" s="362"/>
      <c r="O439" s="105" t="s">
        <v>790</v>
      </c>
      <c r="P439" s="105" t="s">
        <v>791</v>
      </c>
      <c r="Q439" s="382" t="s">
        <v>991</v>
      </c>
      <c r="R439" s="237" t="s">
        <v>28</v>
      </c>
      <c r="S439" s="243">
        <v>1395.32</v>
      </c>
      <c r="T439" s="355">
        <f>S439*596.89</f>
        <v>832852.55479999993</v>
      </c>
      <c r="U439" s="237" t="s">
        <v>993</v>
      </c>
      <c r="V439" s="258">
        <v>43432</v>
      </c>
    </row>
    <row r="440" spans="1:22" x14ac:dyDescent="0.2">
      <c r="A440" s="362"/>
      <c r="B440" s="362"/>
      <c r="C440" s="258"/>
      <c r="D440" s="358"/>
      <c r="E440" s="202"/>
      <c r="F440" s="198"/>
      <c r="G440" s="238"/>
      <c r="H440" s="390"/>
      <c r="I440" s="397"/>
      <c r="J440" s="362"/>
      <c r="K440" s="363"/>
      <c r="L440" s="392"/>
      <c r="M440" s="362"/>
      <c r="N440" s="362"/>
      <c r="O440" s="105" t="s">
        <v>792</v>
      </c>
      <c r="P440" s="105" t="s">
        <v>793</v>
      </c>
      <c r="Q440" s="383"/>
      <c r="R440" s="239"/>
      <c r="S440" s="245"/>
      <c r="T440" s="357"/>
      <c r="U440" s="239"/>
      <c r="V440" s="362"/>
    </row>
    <row r="441" spans="1:22" ht="30.75" customHeight="1" x14ac:dyDescent="0.2">
      <c r="A441" s="362"/>
      <c r="B441" s="362"/>
      <c r="C441" s="258"/>
      <c r="D441" s="358"/>
      <c r="E441" s="202"/>
      <c r="F441" s="198"/>
      <c r="G441" s="238"/>
      <c r="H441" s="390"/>
      <c r="I441" s="397"/>
      <c r="J441" s="362"/>
      <c r="K441" s="363"/>
      <c r="L441" s="392"/>
      <c r="M441" s="362"/>
      <c r="N441" s="362"/>
      <c r="O441" s="105" t="s">
        <v>794</v>
      </c>
      <c r="P441" s="105" t="s">
        <v>795</v>
      </c>
      <c r="Q441" s="395" t="s">
        <v>992</v>
      </c>
      <c r="R441" s="237" t="s">
        <v>28</v>
      </c>
      <c r="S441" s="243">
        <v>3932.4</v>
      </c>
      <c r="T441" s="355">
        <f>S441*596.89</f>
        <v>2347210.236</v>
      </c>
      <c r="U441" s="237" t="s">
        <v>25</v>
      </c>
      <c r="V441" s="258">
        <v>43432</v>
      </c>
    </row>
    <row r="442" spans="1:22" ht="45" x14ac:dyDescent="0.2">
      <c r="A442" s="362"/>
      <c r="B442" s="362"/>
      <c r="C442" s="258"/>
      <c r="D442" s="358"/>
      <c r="E442" s="201"/>
      <c r="F442" s="199"/>
      <c r="G442" s="239"/>
      <c r="H442" s="390"/>
      <c r="I442" s="397"/>
      <c r="J442" s="362"/>
      <c r="K442" s="363"/>
      <c r="L442" s="392"/>
      <c r="M442" s="362"/>
      <c r="N442" s="362"/>
      <c r="O442" s="105" t="s">
        <v>786</v>
      </c>
      <c r="P442" s="105" t="s">
        <v>780</v>
      </c>
      <c r="Q442" s="394"/>
      <c r="R442" s="239"/>
      <c r="S442" s="245"/>
      <c r="T442" s="357"/>
      <c r="U442" s="239"/>
      <c r="V442" s="362"/>
    </row>
    <row r="443" spans="1:22" x14ac:dyDescent="0.2">
      <c r="A443" s="237" t="s">
        <v>796</v>
      </c>
      <c r="B443" s="237" t="s">
        <v>797</v>
      </c>
      <c r="C443" s="240">
        <v>43404</v>
      </c>
      <c r="D443" s="372">
        <v>0.54236111111111118</v>
      </c>
      <c r="E443" s="200" t="s">
        <v>798</v>
      </c>
      <c r="F443" s="200" t="s">
        <v>1145</v>
      </c>
      <c r="G443" s="237">
        <v>1</v>
      </c>
      <c r="H443" s="212">
        <v>2500000</v>
      </c>
      <c r="I443" s="379" t="s">
        <v>25</v>
      </c>
      <c r="J443" s="237" t="s">
        <v>254</v>
      </c>
      <c r="K443" s="370">
        <v>1</v>
      </c>
      <c r="L443" s="237" t="s">
        <v>26</v>
      </c>
      <c r="M443" s="237" t="s">
        <v>26</v>
      </c>
      <c r="N443" s="237">
        <v>4</v>
      </c>
      <c r="O443" s="105" t="s">
        <v>995</v>
      </c>
      <c r="P443" s="105" t="s">
        <v>998</v>
      </c>
      <c r="Q443" s="237" t="s">
        <v>26</v>
      </c>
      <c r="R443" s="237" t="s">
        <v>28</v>
      </c>
      <c r="S443" s="375" t="s">
        <v>26</v>
      </c>
      <c r="T443" s="375">
        <v>0</v>
      </c>
      <c r="U443" s="237" t="s">
        <v>26</v>
      </c>
      <c r="V443" s="237" t="s">
        <v>509</v>
      </c>
    </row>
    <row r="444" spans="1:22" ht="15" customHeight="1" x14ac:dyDescent="0.2">
      <c r="A444" s="238"/>
      <c r="B444" s="238"/>
      <c r="C444" s="241"/>
      <c r="D444" s="373"/>
      <c r="E444" s="202"/>
      <c r="F444" s="202"/>
      <c r="G444" s="238"/>
      <c r="H444" s="213"/>
      <c r="I444" s="380"/>
      <c r="J444" s="238"/>
      <c r="K444" s="378"/>
      <c r="L444" s="238"/>
      <c r="M444" s="238"/>
      <c r="N444" s="238"/>
      <c r="O444" s="105" t="s">
        <v>996</v>
      </c>
      <c r="P444" s="105" t="s">
        <v>999</v>
      </c>
      <c r="Q444" s="238"/>
      <c r="R444" s="238"/>
      <c r="S444" s="376"/>
      <c r="T444" s="376"/>
      <c r="U444" s="238"/>
      <c r="V444" s="238"/>
    </row>
    <row r="445" spans="1:22" ht="30" customHeight="1" x14ac:dyDescent="0.2">
      <c r="A445" s="238"/>
      <c r="B445" s="238"/>
      <c r="C445" s="241"/>
      <c r="D445" s="373"/>
      <c r="E445" s="202"/>
      <c r="F445" s="202"/>
      <c r="G445" s="238"/>
      <c r="H445" s="213"/>
      <c r="I445" s="380"/>
      <c r="J445" s="238"/>
      <c r="K445" s="378"/>
      <c r="L445" s="238"/>
      <c r="M445" s="238"/>
      <c r="N445" s="238"/>
      <c r="O445" s="105" t="s">
        <v>997</v>
      </c>
      <c r="P445" s="105" t="s">
        <v>1000</v>
      </c>
      <c r="Q445" s="238"/>
      <c r="R445" s="238"/>
      <c r="S445" s="376"/>
      <c r="T445" s="376"/>
      <c r="U445" s="238"/>
      <c r="V445" s="238"/>
    </row>
    <row r="446" spans="1:22" ht="15" customHeight="1" x14ac:dyDescent="0.2">
      <c r="A446" s="239"/>
      <c r="B446" s="239"/>
      <c r="C446" s="242"/>
      <c r="D446" s="374"/>
      <c r="E446" s="201"/>
      <c r="F446" s="201"/>
      <c r="G446" s="239"/>
      <c r="H446" s="214"/>
      <c r="I446" s="381"/>
      <c r="J446" s="239"/>
      <c r="K446" s="371"/>
      <c r="L446" s="239"/>
      <c r="M446" s="239"/>
      <c r="N446" s="239"/>
      <c r="O446" s="105" t="s">
        <v>1001</v>
      </c>
      <c r="P446" s="105" t="s">
        <v>401</v>
      </c>
      <c r="Q446" s="239"/>
      <c r="R446" s="239"/>
      <c r="S446" s="377"/>
      <c r="T446" s="377"/>
      <c r="U446" s="239"/>
      <c r="V446" s="239"/>
    </row>
    <row r="447" spans="1:22" ht="30.75" customHeight="1" x14ac:dyDescent="0.2">
      <c r="A447" s="362" t="s">
        <v>799</v>
      </c>
      <c r="B447" s="362" t="s">
        <v>800</v>
      </c>
      <c r="C447" s="258">
        <v>43398</v>
      </c>
      <c r="D447" s="358">
        <v>0.41736111111111113</v>
      </c>
      <c r="E447" s="200" t="s">
        <v>801</v>
      </c>
      <c r="F447" s="197" t="s">
        <v>1144</v>
      </c>
      <c r="G447" s="237">
        <v>4</v>
      </c>
      <c r="H447" s="390">
        <v>15000000</v>
      </c>
      <c r="I447" s="361" t="s">
        <v>115</v>
      </c>
      <c r="J447" s="362" t="s">
        <v>254</v>
      </c>
      <c r="K447" s="363">
        <v>1</v>
      </c>
      <c r="L447" s="362" t="s">
        <v>26</v>
      </c>
      <c r="M447" s="396" t="s">
        <v>26</v>
      </c>
      <c r="N447" s="362">
        <v>6</v>
      </c>
      <c r="O447" s="105" t="s">
        <v>802</v>
      </c>
      <c r="P447" s="105" t="s">
        <v>803</v>
      </c>
      <c r="Q447" s="398" t="s">
        <v>1002</v>
      </c>
      <c r="R447" s="237" t="s">
        <v>28</v>
      </c>
      <c r="S447" s="375">
        <v>2239434</v>
      </c>
      <c r="T447" s="375">
        <v>2239434</v>
      </c>
      <c r="U447" s="392" t="s">
        <v>25</v>
      </c>
      <c r="V447" s="258">
        <v>43434</v>
      </c>
    </row>
    <row r="448" spans="1:22" x14ac:dyDescent="0.2">
      <c r="A448" s="362"/>
      <c r="B448" s="362"/>
      <c r="C448" s="258"/>
      <c r="D448" s="358"/>
      <c r="E448" s="202"/>
      <c r="F448" s="198"/>
      <c r="G448" s="238"/>
      <c r="H448" s="390"/>
      <c r="I448" s="361"/>
      <c r="J448" s="362"/>
      <c r="K448" s="363"/>
      <c r="L448" s="362"/>
      <c r="M448" s="396"/>
      <c r="N448" s="362"/>
      <c r="O448" s="105" t="s">
        <v>710</v>
      </c>
      <c r="P448" s="105" t="s">
        <v>289</v>
      </c>
      <c r="Q448" s="398"/>
      <c r="R448" s="238"/>
      <c r="S448" s="376"/>
      <c r="T448" s="376"/>
      <c r="U448" s="392"/>
      <c r="V448" s="362"/>
    </row>
    <row r="449" spans="1:22" ht="30" x14ac:dyDescent="0.2">
      <c r="A449" s="362"/>
      <c r="B449" s="362"/>
      <c r="C449" s="258"/>
      <c r="D449" s="358"/>
      <c r="E449" s="202"/>
      <c r="F449" s="198"/>
      <c r="G449" s="238"/>
      <c r="H449" s="390"/>
      <c r="I449" s="361"/>
      <c r="J449" s="362"/>
      <c r="K449" s="363"/>
      <c r="L449" s="362"/>
      <c r="M449" s="396"/>
      <c r="N449" s="362"/>
      <c r="O449" s="105" t="s">
        <v>316</v>
      </c>
      <c r="P449" s="105" t="s">
        <v>317</v>
      </c>
      <c r="Q449" s="398"/>
      <c r="R449" s="239"/>
      <c r="S449" s="376"/>
      <c r="T449" s="376"/>
      <c r="U449" s="392"/>
      <c r="V449" s="362"/>
    </row>
    <row r="450" spans="1:22" ht="45" customHeight="1" x14ac:dyDescent="0.2">
      <c r="A450" s="362"/>
      <c r="B450" s="362"/>
      <c r="C450" s="258"/>
      <c r="D450" s="358"/>
      <c r="E450" s="202"/>
      <c r="F450" s="198"/>
      <c r="G450" s="238"/>
      <c r="H450" s="390"/>
      <c r="I450" s="361"/>
      <c r="J450" s="362"/>
      <c r="K450" s="363"/>
      <c r="L450" s="362"/>
      <c r="M450" s="396"/>
      <c r="N450" s="362"/>
      <c r="O450" s="105" t="s">
        <v>804</v>
      </c>
      <c r="P450" s="105" t="s">
        <v>574</v>
      </c>
      <c r="Q450" s="393" t="s">
        <v>1003</v>
      </c>
      <c r="R450" s="237" t="s">
        <v>28</v>
      </c>
      <c r="S450" s="399">
        <v>10770</v>
      </c>
      <c r="T450" s="407">
        <f>S450*597.76</f>
        <v>6437875.2000000002</v>
      </c>
      <c r="U450" s="392" t="s">
        <v>115</v>
      </c>
      <c r="V450" s="258">
        <v>43434</v>
      </c>
    </row>
    <row r="451" spans="1:22" ht="30" x14ac:dyDescent="0.2">
      <c r="A451" s="362"/>
      <c r="B451" s="362"/>
      <c r="C451" s="258"/>
      <c r="D451" s="358"/>
      <c r="E451" s="202"/>
      <c r="F451" s="198"/>
      <c r="G451" s="238"/>
      <c r="H451" s="390"/>
      <c r="I451" s="361"/>
      <c r="J451" s="362"/>
      <c r="K451" s="363"/>
      <c r="L451" s="362"/>
      <c r="M451" s="396"/>
      <c r="N451" s="362"/>
      <c r="O451" s="105" t="s">
        <v>664</v>
      </c>
      <c r="P451" s="105" t="s">
        <v>210</v>
      </c>
      <c r="Q451" s="393"/>
      <c r="R451" s="238"/>
      <c r="S451" s="400"/>
      <c r="T451" s="408"/>
      <c r="U451" s="392"/>
      <c r="V451" s="362"/>
    </row>
    <row r="452" spans="1:22" ht="45" x14ac:dyDescent="0.2">
      <c r="A452" s="362"/>
      <c r="B452" s="362"/>
      <c r="C452" s="258"/>
      <c r="D452" s="358"/>
      <c r="E452" s="201"/>
      <c r="F452" s="199"/>
      <c r="G452" s="239"/>
      <c r="H452" s="390"/>
      <c r="I452" s="361"/>
      <c r="J452" s="362"/>
      <c r="K452" s="363"/>
      <c r="L452" s="362"/>
      <c r="M452" s="396"/>
      <c r="N452" s="362"/>
      <c r="O452" s="105" t="s">
        <v>805</v>
      </c>
      <c r="P452" s="105" t="s">
        <v>806</v>
      </c>
      <c r="Q452" s="394"/>
      <c r="R452" s="239"/>
      <c r="S452" s="401"/>
      <c r="T452" s="409"/>
      <c r="U452" s="392"/>
      <c r="V452" s="362"/>
    </row>
    <row r="453" spans="1:22" ht="30" x14ac:dyDescent="0.2">
      <c r="A453" s="52" t="s">
        <v>808</v>
      </c>
      <c r="B453" s="52" t="s">
        <v>809</v>
      </c>
      <c r="C453" s="108">
        <v>43399</v>
      </c>
      <c r="D453" s="54">
        <v>0.41736111111111113</v>
      </c>
      <c r="E453" s="177" t="s">
        <v>810</v>
      </c>
      <c r="F453" s="188" t="s">
        <v>1144</v>
      </c>
      <c r="G453" s="178">
        <v>2</v>
      </c>
      <c r="H453" s="193">
        <v>9100000</v>
      </c>
      <c r="I453" s="55" t="s">
        <v>115</v>
      </c>
      <c r="J453" s="52" t="s">
        <v>254</v>
      </c>
      <c r="K453" s="56">
        <v>1</v>
      </c>
      <c r="L453" s="52" t="s">
        <v>26</v>
      </c>
      <c r="M453" s="52" t="s">
        <v>26</v>
      </c>
      <c r="N453" s="52">
        <v>1</v>
      </c>
      <c r="O453" s="105" t="s">
        <v>664</v>
      </c>
      <c r="P453" s="105" t="s">
        <v>210</v>
      </c>
      <c r="Q453" s="105" t="s">
        <v>664</v>
      </c>
      <c r="R453" s="106" t="s">
        <v>28</v>
      </c>
      <c r="S453" s="144">
        <v>17632</v>
      </c>
      <c r="T453" s="180">
        <f>S453*599.4</f>
        <v>10568620.799999999</v>
      </c>
      <c r="U453" s="106" t="s">
        <v>567</v>
      </c>
      <c r="V453" s="139">
        <v>43424</v>
      </c>
    </row>
    <row r="454" spans="1:22" ht="30" x14ac:dyDescent="0.2">
      <c r="A454" s="52" t="s">
        <v>811</v>
      </c>
      <c r="B454" s="52" t="s">
        <v>812</v>
      </c>
      <c r="C454" s="106" t="s">
        <v>813</v>
      </c>
      <c r="D454" s="54">
        <v>0.41736111111111113</v>
      </c>
      <c r="E454" s="177" t="s">
        <v>814</v>
      </c>
      <c r="F454" s="177" t="s">
        <v>1145</v>
      </c>
      <c r="G454" s="178">
        <v>1</v>
      </c>
      <c r="H454" s="183">
        <v>1000000</v>
      </c>
      <c r="I454" s="55" t="s">
        <v>815</v>
      </c>
      <c r="J454" s="52" t="s">
        <v>253</v>
      </c>
      <c r="K454" s="56">
        <v>1</v>
      </c>
      <c r="L454" s="52" t="s">
        <v>26</v>
      </c>
      <c r="M454" s="52" t="s">
        <v>26</v>
      </c>
      <c r="N454" s="52">
        <v>1</v>
      </c>
      <c r="O454" s="105" t="s">
        <v>1004</v>
      </c>
      <c r="P454" s="105" t="s">
        <v>1005</v>
      </c>
      <c r="Q454" s="106" t="s">
        <v>26</v>
      </c>
      <c r="R454" s="106" t="s">
        <v>28</v>
      </c>
      <c r="S454" s="145" t="s">
        <v>26</v>
      </c>
      <c r="T454" s="81">
        <v>0</v>
      </c>
      <c r="U454" s="106" t="s">
        <v>26</v>
      </c>
      <c r="V454" s="106" t="s">
        <v>509</v>
      </c>
    </row>
    <row r="455" spans="1:22" x14ac:dyDescent="0.2">
      <c r="A455" s="362" t="s">
        <v>1006</v>
      </c>
      <c r="B455" s="362" t="s">
        <v>1014</v>
      </c>
      <c r="C455" s="258">
        <v>43406</v>
      </c>
      <c r="D455" s="358">
        <v>0.41736111111111113</v>
      </c>
      <c r="E455" s="200" t="s">
        <v>1015</v>
      </c>
      <c r="F455" s="197" t="s">
        <v>1144</v>
      </c>
      <c r="G455" s="237">
        <v>4</v>
      </c>
      <c r="H455" s="390">
        <v>12868800</v>
      </c>
      <c r="I455" s="361" t="s">
        <v>115</v>
      </c>
      <c r="J455" s="362" t="s">
        <v>254</v>
      </c>
      <c r="K455" s="363">
        <v>1</v>
      </c>
      <c r="L455" s="362" t="s">
        <v>26</v>
      </c>
      <c r="M455" s="362" t="s">
        <v>26</v>
      </c>
      <c r="N455" s="362">
        <v>3</v>
      </c>
      <c r="O455" s="105" t="s">
        <v>1016</v>
      </c>
      <c r="P455" s="105" t="s">
        <v>405</v>
      </c>
      <c r="Q455" s="293" t="s">
        <v>1016</v>
      </c>
      <c r="R455" s="362" t="s">
        <v>28</v>
      </c>
      <c r="S455" s="255">
        <v>17340</v>
      </c>
      <c r="T455" s="355">
        <f>S455*618.89</f>
        <v>10731552.6</v>
      </c>
      <c r="U455" s="362" t="s">
        <v>115</v>
      </c>
      <c r="V455" s="258">
        <v>43432</v>
      </c>
    </row>
    <row r="456" spans="1:22" ht="30" x14ac:dyDescent="0.2">
      <c r="A456" s="362"/>
      <c r="B456" s="362"/>
      <c r="C456" s="258"/>
      <c r="D456" s="358"/>
      <c r="E456" s="202"/>
      <c r="F456" s="198"/>
      <c r="G456" s="238"/>
      <c r="H456" s="390"/>
      <c r="I456" s="361"/>
      <c r="J456" s="362"/>
      <c r="K456" s="363"/>
      <c r="L456" s="362"/>
      <c r="M456" s="362"/>
      <c r="N456" s="362"/>
      <c r="O456" s="105" t="s">
        <v>579</v>
      </c>
      <c r="P456" s="105" t="s">
        <v>976</v>
      </c>
      <c r="Q456" s="293"/>
      <c r="R456" s="362"/>
      <c r="S456" s="255"/>
      <c r="T456" s="357"/>
      <c r="U456" s="362"/>
      <c r="V456" s="258"/>
    </row>
    <row r="457" spans="1:22" ht="30" x14ac:dyDescent="0.2">
      <c r="A457" s="362"/>
      <c r="B457" s="362"/>
      <c r="C457" s="258"/>
      <c r="D457" s="358"/>
      <c r="E457" s="201"/>
      <c r="F457" s="199"/>
      <c r="G457" s="239"/>
      <c r="H457" s="390"/>
      <c r="I457" s="361"/>
      <c r="J457" s="362"/>
      <c r="K457" s="363"/>
      <c r="L457" s="362"/>
      <c r="M457" s="362"/>
      <c r="N457" s="362"/>
      <c r="O457" s="105" t="s">
        <v>664</v>
      </c>
      <c r="P457" s="105" t="s">
        <v>1017</v>
      </c>
      <c r="Q457" s="105" t="s">
        <v>664</v>
      </c>
      <c r="R457" s="134" t="s">
        <v>28</v>
      </c>
      <c r="S457" s="143">
        <v>708</v>
      </c>
      <c r="T457" s="179">
        <f>S457*618.89</f>
        <v>438174.12</v>
      </c>
      <c r="U457" s="134" t="s">
        <v>567</v>
      </c>
      <c r="V457" s="139">
        <v>43432</v>
      </c>
    </row>
    <row r="458" spans="1:22" ht="45" x14ac:dyDescent="0.2">
      <c r="A458" s="141" t="s">
        <v>1007</v>
      </c>
      <c r="B458" s="134" t="s">
        <v>1018</v>
      </c>
      <c r="C458" s="139">
        <v>43410</v>
      </c>
      <c r="D458" s="54">
        <v>0.41736111111111113</v>
      </c>
      <c r="E458" s="177" t="s">
        <v>1019</v>
      </c>
      <c r="F458" s="177" t="s">
        <v>1145</v>
      </c>
      <c r="G458" s="176">
        <v>1</v>
      </c>
      <c r="H458" s="181">
        <v>120000000</v>
      </c>
      <c r="I458" s="137" t="s">
        <v>48</v>
      </c>
      <c r="J458" s="134" t="s">
        <v>253</v>
      </c>
      <c r="K458" s="56">
        <v>1</v>
      </c>
      <c r="L458" s="134" t="s">
        <v>26</v>
      </c>
      <c r="M458" s="134" t="s">
        <v>26</v>
      </c>
      <c r="N458" s="134">
        <v>1</v>
      </c>
      <c r="O458" s="105" t="s">
        <v>54</v>
      </c>
      <c r="P458" s="105" t="s">
        <v>55</v>
      </c>
      <c r="Q458" s="190" t="s">
        <v>54</v>
      </c>
      <c r="R458" s="134" t="s">
        <v>28</v>
      </c>
      <c r="S458" s="140">
        <v>93974464.400000006</v>
      </c>
      <c r="T458" s="164">
        <v>0</v>
      </c>
      <c r="U458" s="191" t="s">
        <v>1148</v>
      </c>
      <c r="V458" s="196">
        <v>43516</v>
      </c>
    </row>
    <row r="459" spans="1:22" ht="45" x14ac:dyDescent="0.2">
      <c r="A459" s="141" t="s">
        <v>1008</v>
      </c>
      <c r="B459" s="134" t="s">
        <v>1020</v>
      </c>
      <c r="C459" s="139">
        <v>43410</v>
      </c>
      <c r="D459" s="138">
        <v>0.58402777777777781</v>
      </c>
      <c r="E459" s="177" t="s">
        <v>1021</v>
      </c>
      <c r="F459" s="177" t="s">
        <v>1145</v>
      </c>
      <c r="G459" s="176">
        <v>1</v>
      </c>
      <c r="H459" s="181">
        <v>70000000</v>
      </c>
      <c r="I459" s="137" t="s">
        <v>48</v>
      </c>
      <c r="J459" s="134" t="s">
        <v>253</v>
      </c>
      <c r="K459" s="56">
        <v>1</v>
      </c>
      <c r="L459" s="134" t="s">
        <v>26</v>
      </c>
      <c r="M459" s="134" t="s">
        <v>26</v>
      </c>
      <c r="N459" s="134">
        <v>1</v>
      </c>
      <c r="O459" s="105" t="s">
        <v>54</v>
      </c>
      <c r="P459" s="105" t="s">
        <v>55</v>
      </c>
      <c r="Q459" s="190" t="s">
        <v>54</v>
      </c>
      <c r="R459" s="134" t="s">
        <v>28</v>
      </c>
      <c r="S459" s="192">
        <v>70000000</v>
      </c>
      <c r="T459" s="179">
        <v>0</v>
      </c>
      <c r="U459" s="191" t="s">
        <v>1148</v>
      </c>
      <c r="V459" s="196">
        <v>43525</v>
      </c>
    </row>
    <row r="460" spans="1:22" ht="90" x14ac:dyDescent="0.2">
      <c r="A460" s="141" t="s">
        <v>1009</v>
      </c>
      <c r="B460" s="134" t="s">
        <v>1022</v>
      </c>
      <c r="C460" s="139">
        <v>43420</v>
      </c>
      <c r="D460" s="138">
        <v>0.41736111111111113</v>
      </c>
      <c r="E460" s="177" t="s">
        <v>1023</v>
      </c>
      <c r="F460" s="177" t="s">
        <v>1145</v>
      </c>
      <c r="G460" s="176">
        <v>1</v>
      </c>
      <c r="H460" s="181">
        <v>36000000</v>
      </c>
      <c r="I460" s="137" t="s">
        <v>48</v>
      </c>
      <c r="J460" s="134" t="s">
        <v>253</v>
      </c>
      <c r="K460" s="136">
        <v>1</v>
      </c>
      <c r="L460" s="134" t="s">
        <v>26</v>
      </c>
      <c r="M460" s="134" t="s">
        <v>26</v>
      </c>
      <c r="N460" s="134">
        <v>1</v>
      </c>
      <c r="O460" s="105" t="s">
        <v>1024</v>
      </c>
      <c r="P460" s="105" t="s">
        <v>1025</v>
      </c>
      <c r="Q460" s="105" t="s">
        <v>1024</v>
      </c>
      <c r="R460" s="134" t="s">
        <v>28</v>
      </c>
      <c r="S460" s="143">
        <v>58988.35</v>
      </c>
      <c r="T460" s="179">
        <f>S460*610.29</f>
        <v>36000000.1215</v>
      </c>
      <c r="U460" s="135" t="s">
        <v>1026</v>
      </c>
      <c r="V460" s="196">
        <v>43497</v>
      </c>
    </row>
    <row r="461" spans="1:22" ht="45" customHeight="1" x14ac:dyDescent="0.2">
      <c r="A461" s="141" t="s">
        <v>1010</v>
      </c>
      <c r="B461" s="141" t="s">
        <v>1027</v>
      </c>
      <c r="C461" s="139">
        <v>43424</v>
      </c>
      <c r="D461" s="54">
        <v>0.41736111111111113</v>
      </c>
      <c r="E461" s="177" t="s">
        <v>1149</v>
      </c>
      <c r="F461" s="177" t="s">
        <v>1145</v>
      </c>
      <c r="G461" s="178">
        <v>1</v>
      </c>
      <c r="H461" s="193">
        <v>110000000</v>
      </c>
      <c r="I461" s="137" t="s">
        <v>48</v>
      </c>
      <c r="J461" s="134" t="s">
        <v>253</v>
      </c>
      <c r="K461" s="136">
        <v>1</v>
      </c>
      <c r="L461" s="134" t="s">
        <v>26</v>
      </c>
      <c r="M461" s="134" t="s">
        <v>26</v>
      </c>
      <c r="N461" s="134">
        <v>1</v>
      </c>
      <c r="O461" s="105" t="s">
        <v>54</v>
      </c>
      <c r="P461" s="105" t="s">
        <v>55</v>
      </c>
      <c r="Q461" s="190" t="s">
        <v>54</v>
      </c>
      <c r="R461" s="134" t="s">
        <v>28</v>
      </c>
      <c r="S461" s="140">
        <v>130000000</v>
      </c>
      <c r="T461" s="164">
        <v>0</v>
      </c>
      <c r="U461" s="191" t="s">
        <v>1148</v>
      </c>
      <c r="V461" s="196">
        <v>43518</v>
      </c>
    </row>
    <row r="462" spans="1:22" ht="45" x14ac:dyDescent="0.2">
      <c r="A462" s="141" t="s">
        <v>1011</v>
      </c>
      <c r="B462" s="141" t="s">
        <v>1028</v>
      </c>
      <c r="C462" s="139">
        <v>43427</v>
      </c>
      <c r="D462" s="54">
        <v>0.41736111111111113</v>
      </c>
      <c r="E462" s="177" t="s">
        <v>1029</v>
      </c>
      <c r="F462" s="177" t="s">
        <v>1145</v>
      </c>
      <c r="G462" s="178">
        <v>1</v>
      </c>
      <c r="H462" s="193">
        <v>18000000</v>
      </c>
      <c r="I462" s="55" t="s">
        <v>77</v>
      </c>
      <c r="J462" s="141" t="s">
        <v>254</v>
      </c>
      <c r="K462" s="56">
        <v>1</v>
      </c>
      <c r="L462" s="141" t="s">
        <v>26</v>
      </c>
      <c r="M462" s="141" t="s">
        <v>26</v>
      </c>
      <c r="N462" s="141">
        <v>1</v>
      </c>
      <c r="O462" s="105" t="s">
        <v>54</v>
      </c>
      <c r="P462" s="105" t="s">
        <v>55</v>
      </c>
      <c r="Q462" s="105" t="s">
        <v>54</v>
      </c>
      <c r="R462" s="134" t="s">
        <v>28</v>
      </c>
      <c r="S462" s="143">
        <v>34860</v>
      </c>
      <c r="T462" s="179">
        <f>S462*609.75</f>
        <v>21255885</v>
      </c>
      <c r="U462" s="134" t="s">
        <v>88</v>
      </c>
      <c r="V462" s="139">
        <v>43451</v>
      </c>
    </row>
    <row r="463" spans="1:22" ht="63" customHeight="1" x14ac:dyDescent="0.2">
      <c r="A463" s="362" t="s">
        <v>1012</v>
      </c>
      <c r="B463" s="362" t="s">
        <v>1030</v>
      </c>
      <c r="C463" s="258">
        <v>43439</v>
      </c>
      <c r="D463" s="358">
        <v>0.41736111111111113</v>
      </c>
      <c r="E463" s="200" t="s">
        <v>1031</v>
      </c>
      <c r="F463" s="197" t="s">
        <v>1144</v>
      </c>
      <c r="G463" s="237">
        <v>1</v>
      </c>
      <c r="H463" s="390">
        <v>5000000</v>
      </c>
      <c r="I463" s="361" t="s">
        <v>48</v>
      </c>
      <c r="J463" s="362" t="s">
        <v>253</v>
      </c>
      <c r="K463" s="363">
        <v>0.8</v>
      </c>
      <c r="L463" s="363">
        <v>0.2</v>
      </c>
      <c r="M463" s="362" t="s">
        <v>26</v>
      </c>
      <c r="N463" s="362">
        <v>3</v>
      </c>
      <c r="O463" s="105" t="s">
        <v>987</v>
      </c>
      <c r="P463" s="105" t="s">
        <v>660</v>
      </c>
      <c r="Q463" s="293" t="s">
        <v>1034</v>
      </c>
      <c r="R463" s="362" t="s">
        <v>28</v>
      </c>
      <c r="S463" s="390">
        <v>5000000</v>
      </c>
      <c r="T463" s="390">
        <v>5000000</v>
      </c>
      <c r="U463" s="392" t="s">
        <v>1035</v>
      </c>
      <c r="V463" s="258">
        <v>43116</v>
      </c>
    </row>
    <row r="464" spans="1:22" x14ac:dyDescent="0.2">
      <c r="A464" s="362"/>
      <c r="B464" s="362"/>
      <c r="C464" s="258"/>
      <c r="D464" s="358"/>
      <c r="E464" s="202"/>
      <c r="F464" s="198"/>
      <c r="G464" s="238"/>
      <c r="H464" s="390"/>
      <c r="I464" s="361"/>
      <c r="J464" s="362"/>
      <c r="K464" s="363"/>
      <c r="L464" s="363"/>
      <c r="M464" s="362"/>
      <c r="N464" s="362"/>
      <c r="O464" s="105" t="s">
        <v>1032</v>
      </c>
      <c r="P464" s="105" t="s">
        <v>972</v>
      </c>
      <c r="Q464" s="293"/>
      <c r="R464" s="362"/>
      <c r="S464" s="390"/>
      <c r="T464" s="390"/>
      <c r="U464" s="392"/>
      <c r="V464" s="258"/>
    </row>
    <row r="465" spans="1:22" ht="30" x14ac:dyDescent="0.2">
      <c r="A465" s="362"/>
      <c r="B465" s="362"/>
      <c r="C465" s="258"/>
      <c r="D465" s="358"/>
      <c r="E465" s="201"/>
      <c r="F465" s="199"/>
      <c r="G465" s="239"/>
      <c r="H465" s="390"/>
      <c r="I465" s="361"/>
      <c r="J465" s="362"/>
      <c r="K465" s="363"/>
      <c r="L465" s="363"/>
      <c r="M465" s="362"/>
      <c r="N465" s="362"/>
      <c r="O465" s="105" t="s">
        <v>1033</v>
      </c>
      <c r="P465" s="105" t="s">
        <v>974</v>
      </c>
      <c r="Q465" s="293"/>
      <c r="R465" s="362"/>
      <c r="S465" s="390"/>
      <c r="T465" s="390"/>
      <c r="U465" s="392"/>
      <c r="V465" s="258"/>
    </row>
    <row r="466" spans="1:22" ht="41.25" customHeight="1" x14ac:dyDescent="0.2">
      <c r="A466" s="141" t="s">
        <v>1013</v>
      </c>
      <c r="B466" s="141" t="s">
        <v>1036</v>
      </c>
      <c r="C466" s="139">
        <v>43445</v>
      </c>
      <c r="D466" s="54">
        <v>0.41736111111111113</v>
      </c>
      <c r="E466" s="177" t="s">
        <v>1037</v>
      </c>
      <c r="F466" s="177" t="s">
        <v>1145</v>
      </c>
      <c r="G466" s="178">
        <v>2</v>
      </c>
      <c r="H466" s="193">
        <v>198524000</v>
      </c>
      <c r="I466" s="55" t="s">
        <v>1038</v>
      </c>
      <c r="J466" s="141" t="s">
        <v>254</v>
      </c>
      <c r="K466" s="56">
        <v>1</v>
      </c>
      <c r="L466" s="141" t="s">
        <v>26</v>
      </c>
      <c r="M466" s="141" t="s">
        <v>26</v>
      </c>
      <c r="N466" s="141">
        <v>1</v>
      </c>
      <c r="O466" s="105" t="s">
        <v>54</v>
      </c>
      <c r="P466" s="105" t="s">
        <v>55</v>
      </c>
      <c r="Q466" s="105" t="s">
        <v>54</v>
      </c>
      <c r="R466" s="134" t="s">
        <v>28</v>
      </c>
      <c r="S466" s="143">
        <v>288755</v>
      </c>
      <c r="T466" s="179">
        <f>S466*602.08</f>
        <v>173853610.40000001</v>
      </c>
      <c r="U466" s="134" t="s">
        <v>379</v>
      </c>
      <c r="V466" s="139">
        <v>43455</v>
      </c>
    </row>
    <row r="467" spans="1:22" x14ac:dyDescent="0.2">
      <c r="A467" s="1"/>
      <c r="E467" s="161"/>
      <c r="F467" s="16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</row>
    <row r="468" spans="1:22" x14ac:dyDescent="0.2">
      <c r="A468" s="1"/>
      <c r="E468" s="161"/>
      <c r="F468" s="161"/>
    </row>
    <row r="469" spans="1:22" x14ac:dyDescent="0.2">
      <c r="A469" s="1"/>
    </row>
  </sheetData>
  <mergeCells count="1876">
    <mergeCell ref="T426:T427"/>
    <mergeCell ref="T428:T429"/>
    <mergeCell ref="T430:T431"/>
    <mergeCell ref="T433:T434"/>
    <mergeCell ref="T435:T436"/>
    <mergeCell ref="T437:T438"/>
    <mergeCell ref="T439:T440"/>
    <mergeCell ref="T441:T442"/>
    <mergeCell ref="T443:T446"/>
    <mergeCell ref="T447:T449"/>
    <mergeCell ref="T450:T452"/>
    <mergeCell ref="T455:T456"/>
    <mergeCell ref="T463:T465"/>
    <mergeCell ref="T66:T67"/>
    <mergeCell ref="V224:V225"/>
    <mergeCell ref="V274:V275"/>
    <mergeCell ref="V276:V277"/>
    <mergeCell ref="V278:V279"/>
    <mergeCell ref="T360:T361"/>
    <mergeCell ref="T366:T368"/>
    <mergeCell ref="T369:T373"/>
    <mergeCell ref="T374:T379"/>
    <mergeCell ref="T380:T383"/>
    <mergeCell ref="T385:T386"/>
    <mergeCell ref="T387:T389"/>
    <mergeCell ref="T390:T391"/>
    <mergeCell ref="T394:T397"/>
    <mergeCell ref="T189:T190"/>
    <mergeCell ref="T191:T192"/>
    <mergeCell ref="T194:T195"/>
    <mergeCell ref="T196:T197"/>
    <mergeCell ref="T198:T199"/>
    <mergeCell ref="Q399:Q403"/>
    <mergeCell ref="R399:R403"/>
    <mergeCell ref="S399:S403"/>
    <mergeCell ref="T399:T403"/>
    <mergeCell ref="T406:T412"/>
    <mergeCell ref="T413:T418"/>
    <mergeCell ref="T419:T421"/>
    <mergeCell ref="R424:R425"/>
    <mergeCell ref="T424:T425"/>
    <mergeCell ref="T247:T249"/>
    <mergeCell ref="T250:T252"/>
    <mergeCell ref="T253:T255"/>
    <mergeCell ref="T256:T258"/>
    <mergeCell ref="T259:T261"/>
    <mergeCell ref="T262:T264"/>
    <mergeCell ref="T265:T267"/>
    <mergeCell ref="T268:T270"/>
    <mergeCell ref="T271:T273"/>
    <mergeCell ref="T274:T275"/>
    <mergeCell ref="T276:T277"/>
    <mergeCell ref="T278:T279"/>
    <mergeCell ref="T280:T285"/>
    <mergeCell ref="T286:T289"/>
    <mergeCell ref="T290:T291"/>
    <mergeCell ref="T292:T293"/>
    <mergeCell ref="T294:T296"/>
    <mergeCell ref="Q250:Q252"/>
    <mergeCell ref="R250:R252"/>
    <mergeCell ref="S250:S252"/>
    <mergeCell ref="R274:R275"/>
    <mergeCell ref="S274:S275"/>
    <mergeCell ref="R286:R289"/>
    <mergeCell ref="T213:T214"/>
    <mergeCell ref="T215:T222"/>
    <mergeCell ref="T224:T225"/>
    <mergeCell ref="T228:T231"/>
    <mergeCell ref="T232:T234"/>
    <mergeCell ref="T235:T237"/>
    <mergeCell ref="T238:T240"/>
    <mergeCell ref="T241:T243"/>
    <mergeCell ref="T130:T132"/>
    <mergeCell ref="T133:T135"/>
    <mergeCell ref="T138:T139"/>
    <mergeCell ref="T140:T141"/>
    <mergeCell ref="T142:T143"/>
    <mergeCell ref="T144:T145"/>
    <mergeCell ref="T147:T148"/>
    <mergeCell ref="T153:T154"/>
    <mergeCell ref="T155:T156"/>
    <mergeCell ref="T157:T158"/>
    <mergeCell ref="T159:T160"/>
    <mergeCell ref="T161:T162"/>
    <mergeCell ref="T163:T165"/>
    <mergeCell ref="T166:T168"/>
    <mergeCell ref="T169:T170"/>
    <mergeCell ref="T171:T172"/>
    <mergeCell ref="T176:T177"/>
    <mergeCell ref="T4:T12"/>
    <mergeCell ref="T13:T14"/>
    <mergeCell ref="T15:T16"/>
    <mergeCell ref="T17:T18"/>
    <mergeCell ref="T19:T20"/>
    <mergeCell ref="T21:T22"/>
    <mergeCell ref="T23:T25"/>
    <mergeCell ref="T26:T28"/>
    <mergeCell ref="T29:T31"/>
    <mergeCell ref="T32:T34"/>
    <mergeCell ref="T35:T36"/>
    <mergeCell ref="T37:T39"/>
    <mergeCell ref="T40:T42"/>
    <mergeCell ref="T68:T69"/>
    <mergeCell ref="T70:T74"/>
    <mergeCell ref="T75:T79"/>
    <mergeCell ref="T81:T86"/>
    <mergeCell ref="E344:E358"/>
    <mergeCell ref="D344:D358"/>
    <mergeCell ref="C344:C358"/>
    <mergeCell ref="B344:B358"/>
    <mergeCell ref="A344:A358"/>
    <mergeCell ref="C342:C343"/>
    <mergeCell ref="B342:B343"/>
    <mergeCell ref="A342:A343"/>
    <mergeCell ref="V342:V343"/>
    <mergeCell ref="U342:U343"/>
    <mergeCell ref="S342:S343"/>
    <mergeCell ref="R342:R343"/>
    <mergeCell ref="Q342:Q343"/>
    <mergeCell ref="S352:S355"/>
    <mergeCell ref="S356:S358"/>
    <mergeCell ref="R356:R358"/>
    <mergeCell ref="Q356:Q358"/>
    <mergeCell ref="Q352:Q355"/>
    <mergeCell ref="R352:R355"/>
    <mergeCell ref="Q348:Q351"/>
    <mergeCell ref="R348:R351"/>
    <mergeCell ref="S348:S351"/>
    <mergeCell ref="Q344:Q347"/>
    <mergeCell ref="R344:R347"/>
    <mergeCell ref="T342:T343"/>
    <mergeCell ref="T344:T347"/>
    <mergeCell ref="T348:T351"/>
    <mergeCell ref="T352:T355"/>
    <mergeCell ref="T356:T358"/>
    <mergeCell ref="S344:S347"/>
    <mergeCell ref="U344:U347"/>
    <mergeCell ref="V344:V347"/>
    <mergeCell ref="U348:U351"/>
    <mergeCell ref="V348:V351"/>
    <mergeCell ref="U352:U355"/>
    <mergeCell ref="V352:V355"/>
    <mergeCell ref="U356:U358"/>
    <mergeCell ref="V356:V358"/>
    <mergeCell ref="U340:U341"/>
    <mergeCell ref="V326:V328"/>
    <mergeCell ref="V329:V331"/>
    <mergeCell ref="V332:V334"/>
    <mergeCell ref="V335:V337"/>
    <mergeCell ref="V338:V339"/>
    <mergeCell ref="V340:V341"/>
    <mergeCell ref="N342:N343"/>
    <mergeCell ref="N344:N358"/>
    <mergeCell ref="T326:T328"/>
    <mergeCell ref="T329:T331"/>
    <mergeCell ref="T332:T334"/>
    <mergeCell ref="T335:T337"/>
    <mergeCell ref="T338:T339"/>
    <mergeCell ref="T340:T341"/>
    <mergeCell ref="S329:S331"/>
    <mergeCell ref="R329:R331"/>
    <mergeCell ref="Q329:Q331"/>
    <mergeCell ref="U329:U331"/>
    <mergeCell ref="Q332:Q334"/>
    <mergeCell ref="R332:R334"/>
    <mergeCell ref="S332:S334"/>
    <mergeCell ref="U332:U334"/>
    <mergeCell ref="U253:U255"/>
    <mergeCell ref="V253:V255"/>
    <mergeCell ref="Q274:Q275"/>
    <mergeCell ref="V320:V321"/>
    <mergeCell ref="R294:R296"/>
    <mergeCell ref="S292:S293"/>
    <mergeCell ref="S294:S296"/>
    <mergeCell ref="U292:U296"/>
    <mergeCell ref="V292:V293"/>
    <mergeCell ref="V294:V296"/>
    <mergeCell ref="Q297:Q302"/>
    <mergeCell ref="R297:R302"/>
    <mergeCell ref="S297:S302"/>
    <mergeCell ref="U297:U302"/>
    <mergeCell ref="V297:V302"/>
    <mergeCell ref="Q303:Q309"/>
    <mergeCell ref="R303:R309"/>
    <mergeCell ref="S303:S309"/>
    <mergeCell ref="U303:U309"/>
    <mergeCell ref="V303:V309"/>
    <mergeCell ref="Q310:Q312"/>
    <mergeCell ref="R310:R312"/>
    <mergeCell ref="S310:S312"/>
    <mergeCell ref="Q316:Q317"/>
    <mergeCell ref="R316:R317"/>
    <mergeCell ref="S316:S317"/>
    <mergeCell ref="U316:U317"/>
    <mergeCell ref="Q280:Q285"/>
    <mergeCell ref="R280:R285"/>
    <mergeCell ref="S280:S285"/>
    <mergeCell ref="U280:U285"/>
    <mergeCell ref="Q262:Q264"/>
    <mergeCell ref="U335:U337"/>
    <mergeCell ref="Q338:Q339"/>
    <mergeCell ref="R338:R339"/>
    <mergeCell ref="S338:S339"/>
    <mergeCell ref="U338:U339"/>
    <mergeCell ref="V262:V264"/>
    <mergeCell ref="Q259:Q261"/>
    <mergeCell ref="R259:R261"/>
    <mergeCell ref="S259:S261"/>
    <mergeCell ref="U259:U261"/>
    <mergeCell ref="V259:V261"/>
    <mergeCell ref="T303:T309"/>
    <mergeCell ref="T310:T312"/>
    <mergeCell ref="T313:T315"/>
    <mergeCell ref="T316:T317"/>
    <mergeCell ref="T320:T321"/>
    <mergeCell ref="T322:T324"/>
    <mergeCell ref="U256:U258"/>
    <mergeCell ref="V256:V258"/>
    <mergeCell ref="V268:V270"/>
    <mergeCell ref="Q265:Q267"/>
    <mergeCell ref="R265:R267"/>
    <mergeCell ref="S265:S267"/>
    <mergeCell ref="U265:U267"/>
    <mergeCell ref="V265:V267"/>
    <mergeCell ref="Q232:Q234"/>
    <mergeCell ref="Q235:Q237"/>
    <mergeCell ref="Q238:Q240"/>
    <mergeCell ref="Q241:Q243"/>
    <mergeCell ref="Q244:Q246"/>
    <mergeCell ref="R244:R246"/>
    <mergeCell ref="R241:R243"/>
    <mergeCell ref="R238:R240"/>
    <mergeCell ref="R235:R237"/>
    <mergeCell ref="R232:R234"/>
    <mergeCell ref="S232:S234"/>
    <mergeCell ref="S235:S237"/>
    <mergeCell ref="S238:S240"/>
    <mergeCell ref="S241:S243"/>
    <mergeCell ref="S244:S246"/>
    <mergeCell ref="U232:U234"/>
    <mergeCell ref="U250:U252"/>
    <mergeCell ref="V250:V252"/>
    <mergeCell ref="Q247:Q249"/>
    <mergeCell ref="R247:R249"/>
    <mergeCell ref="S247:S249"/>
    <mergeCell ref="R262:R264"/>
    <mergeCell ref="S262:S264"/>
    <mergeCell ref="U262:U264"/>
    <mergeCell ref="R253:R255"/>
    <mergeCell ref="S253:S255"/>
    <mergeCell ref="V463:V465"/>
    <mergeCell ref="F463:F465"/>
    <mergeCell ref="U235:U237"/>
    <mergeCell ref="U238:U240"/>
    <mergeCell ref="U241:U243"/>
    <mergeCell ref="U244:U246"/>
    <mergeCell ref="T244:T246"/>
    <mergeCell ref="I455:I457"/>
    <mergeCell ref="H455:H457"/>
    <mergeCell ref="G455:G457"/>
    <mergeCell ref="V447:V449"/>
    <mergeCell ref="V450:V452"/>
    <mergeCell ref="S426:S427"/>
    <mergeCell ref="U426:U427"/>
    <mergeCell ref="Q428:Q429"/>
    <mergeCell ref="S428:S429"/>
    <mergeCell ref="U428:U429"/>
    <mergeCell ref="Q430:Q431"/>
    <mergeCell ref="S430:S431"/>
    <mergeCell ref="U430:U431"/>
    <mergeCell ref="H326:H341"/>
    <mergeCell ref="G326:G341"/>
    <mergeCell ref="U326:U328"/>
    <mergeCell ref="Q463:Q465"/>
    <mergeCell ref="R463:R465"/>
    <mergeCell ref="S463:S465"/>
    <mergeCell ref="U463:U465"/>
    <mergeCell ref="Q256:Q258"/>
    <mergeCell ref="R256:R258"/>
    <mergeCell ref="S256:S258"/>
    <mergeCell ref="Q455:Q456"/>
    <mergeCell ref="R455:R456"/>
    <mergeCell ref="S455:S456"/>
    <mergeCell ref="U455:U456"/>
    <mergeCell ref="Q447:Q449"/>
    <mergeCell ref="R447:R449"/>
    <mergeCell ref="Q450:Q452"/>
    <mergeCell ref="R450:R452"/>
    <mergeCell ref="S447:S449"/>
    <mergeCell ref="S450:S452"/>
    <mergeCell ref="U447:U449"/>
    <mergeCell ref="U450:U452"/>
    <mergeCell ref="N455:N457"/>
    <mergeCell ref="M455:M457"/>
    <mergeCell ref="L455:L457"/>
    <mergeCell ref="K455:K457"/>
    <mergeCell ref="J455:J457"/>
    <mergeCell ref="M447:M452"/>
    <mergeCell ref="A463:A465"/>
    <mergeCell ref="B463:B465"/>
    <mergeCell ref="C463:C465"/>
    <mergeCell ref="D463:D465"/>
    <mergeCell ref="E463:E465"/>
    <mergeCell ref="G463:G465"/>
    <mergeCell ref="H463:H465"/>
    <mergeCell ref="I463:I465"/>
    <mergeCell ref="J463:J465"/>
    <mergeCell ref="K463:K465"/>
    <mergeCell ref="L463:L465"/>
    <mergeCell ref="M463:M465"/>
    <mergeCell ref="N463:N465"/>
    <mergeCell ref="N432:N442"/>
    <mergeCell ref="M432:M442"/>
    <mergeCell ref="L432:L442"/>
    <mergeCell ref="K432:K442"/>
    <mergeCell ref="J432:J442"/>
    <mergeCell ref="I432:I442"/>
    <mergeCell ref="E443:E446"/>
    <mergeCell ref="D443:D446"/>
    <mergeCell ref="C443:C446"/>
    <mergeCell ref="B443:B446"/>
    <mergeCell ref="B447:B452"/>
    <mergeCell ref="A447:A452"/>
    <mergeCell ref="E455:E457"/>
    <mergeCell ref="D455:D457"/>
    <mergeCell ref="C455:C457"/>
    <mergeCell ref="B455:B457"/>
    <mergeCell ref="A455:A457"/>
    <mergeCell ref="V455:V456"/>
    <mergeCell ref="E432:E442"/>
    <mergeCell ref="D432:D442"/>
    <mergeCell ref="U433:U434"/>
    <mergeCell ref="U435:U436"/>
    <mergeCell ref="U437:U438"/>
    <mergeCell ref="U439:U440"/>
    <mergeCell ref="U441:U442"/>
    <mergeCell ref="V435:V436"/>
    <mergeCell ref="V437:V438"/>
    <mergeCell ref="V439:V440"/>
    <mergeCell ref="V441:V442"/>
    <mergeCell ref="N443:N446"/>
    <mergeCell ref="M443:M446"/>
    <mergeCell ref="L443:L446"/>
    <mergeCell ref="K443:K446"/>
    <mergeCell ref="J443:J446"/>
    <mergeCell ref="I443:I446"/>
    <mergeCell ref="G443:G446"/>
    <mergeCell ref="H432:H442"/>
    <mergeCell ref="G432:G442"/>
    <mergeCell ref="V433:V434"/>
    <mergeCell ref="Q437:Q438"/>
    <mergeCell ref="Q439:Q440"/>
    <mergeCell ref="Q441:Q442"/>
    <mergeCell ref="Q435:Q436"/>
    <mergeCell ref="Q433:Q434"/>
    <mergeCell ref="R433:R434"/>
    <mergeCell ref="R435:R436"/>
    <mergeCell ref="R437:R438"/>
    <mergeCell ref="R439:R440"/>
    <mergeCell ref="N447:N452"/>
    <mergeCell ref="E326:E341"/>
    <mergeCell ref="D326:D341"/>
    <mergeCell ref="C326:C341"/>
    <mergeCell ref="B326:B341"/>
    <mergeCell ref="A326:A341"/>
    <mergeCell ref="S326:S328"/>
    <mergeCell ref="R326:R328"/>
    <mergeCell ref="Q326:Q328"/>
    <mergeCell ref="Q340:Q341"/>
    <mergeCell ref="R340:R341"/>
    <mergeCell ref="S340:S341"/>
    <mergeCell ref="K326:K341"/>
    <mergeCell ref="M342:M343"/>
    <mergeCell ref="L342:L343"/>
    <mergeCell ref="K342:K343"/>
    <mergeCell ref="J342:J343"/>
    <mergeCell ref="I342:I343"/>
    <mergeCell ref="H342:H343"/>
    <mergeCell ref="G342:G343"/>
    <mergeCell ref="E342:E343"/>
    <mergeCell ref="D342:D343"/>
    <mergeCell ref="N326:N341"/>
    <mergeCell ref="M326:M341"/>
    <mergeCell ref="L326:L341"/>
    <mergeCell ref="Q335:Q337"/>
    <mergeCell ref="R335:R337"/>
    <mergeCell ref="S335:S337"/>
    <mergeCell ref="E322:E324"/>
    <mergeCell ref="D322:D324"/>
    <mergeCell ref="C322:C324"/>
    <mergeCell ref="B322:B324"/>
    <mergeCell ref="A322:A324"/>
    <mergeCell ref="V322:V324"/>
    <mergeCell ref="Q322:Q324"/>
    <mergeCell ref="R322:R324"/>
    <mergeCell ref="S322:S324"/>
    <mergeCell ref="U322:U324"/>
    <mergeCell ref="S320:S321"/>
    <mergeCell ref="R320:R321"/>
    <mergeCell ref="Q320:Q321"/>
    <mergeCell ref="B318:B321"/>
    <mergeCell ref="A318:A321"/>
    <mergeCell ref="N322:N324"/>
    <mergeCell ref="B316:B317"/>
    <mergeCell ref="A316:A317"/>
    <mergeCell ref="L322:L324"/>
    <mergeCell ref="K322:K324"/>
    <mergeCell ref="U310:U312"/>
    <mergeCell ref="Q313:Q315"/>
    <mergeCell ref="R313:R315"/>
    <mergeCell ref="S313:S315"/>
    <mergeCell ref="U313:U315"/>
    <mergeCell ref="C215:C222"/>
    <mergeCell ref="V280:V285"/>
    <mergeCell ref="V59:V65"/>
    <mergeCell ref="V43:V57"/>
    <mergeCell ref="Q40:Q42"/>
    <mergeCell ref="R40:R42"/>
    <mergeCell ref="S40:S42"/>
    <mergeCell ref="U40:U42"/>
    <mergeCell ref="Q37:Q39"/>
    <mergeCell ref="R37:R39"/>
    <mergeCell ref="S37:S39"/>
    <mergeCell ref="U37:U39"/>
    <mergeCell ref="V232:V234"/>
    <mergeCell ref="V235:V237"/>
    <mergeCell ref="V238:V240"/>
    <mergeCell ref="V241:V243"/>
    <mergeCell ref="V244:V246"/>
    <mergeCell ref="U278:U279"/>
    <mergeCell ref="Q276:Q277"/>
    <mergeCell ref="R276:R277"/>
    <mergeCell ref="S276:S277"/>
    <mergeCell ref="U276:U277"/>
    <mergeCell ref="N280:N285"/>
    <mergeCell ref="M280:M285"/>
    <mergeCell ref="U247:U249"/>
    <mergeCell ref="V247:V249"/>
    <mergeCell ref="Q253:Q255"/>
    <mergeCell ref="L280:L285"/>
    <mergeCell ref="Q278:Q279"/>
    <mergeCell ref="R278:R279"/>
    <mergeCell ref="S278:S279"/>
    <mergeCell ref="Q228:Q231"/>
    <mergeCell ref="R228:R231"/>
    <mergeCell ref="S228:S231"/>
    <mergeCell ref="U228:U231"/>
    <mergeCell ref="H43:H57"/>
    <mergeCell ref="G43:G57"/>
    <mergeCell ref="E43:E57"/>
    <mergeCell ref="D43:D57"/>
    <mergeCell ref="C43:C57"/>
    <mergeCell ref="B43:B57"/>
    <mergeCell ref="A43:A57"/>
    <mergeCell ref="N59:N65"/>
    <mergeCell ref="M59:M65"/>
    <mergeCell ref="L59:L65"/>
    <mergeCell ref="H59:H65"/>
    <mergeCell ref="K280:K285"/>
    <mergeCell ref="J280:J285"/>
    <mergeCell ref="I280:I285"/>
    <mergeCell ref="H280:H285"/>
    <mergeCell ref="G280:G285"/>
    <mergeCell ref="E280:E285"/>
    <mergeCell ref="D280:D285"/>
    <mergeCell ref="C280:C285"/>
    <mergeCell ref="B280:B285"/>
    <mergeCell ref="A280:A285"/>
    <mergeCell ref="N213:N214"/>
    <mergeCell ref="M213:M214"/>
    <mergeCell ref="L213:L214"/>
    <mergeCell ref="K213:K214"/>
    <mergeCell ref="N232:N246"/>
    <mergeCell ref="M232:M246"/>
    <mergeCell ref="L232:L246"/>
    <mergeCell ref="K232:K246"/>
    <mergeCell ref="J232:J246"/>
    <mergeCell ref="I232:I246"/>
    <mergeCell ref="H232:H246"/>
    <mergeCell ref="L447:L452"/>
    <mergeCell ref="K447:K452"/>
    <mergeCell ref="J447:J452"/>
    <mergeCell ref="I447:I452"/>
    <mergeCell ref="H447:H452"/>
    <mergeCell ref="G447:G452"/>
    <mergeCell ref="E447:E452"/>
    <mergeCell ref="D447:D452"/>
    <mergeCell ref="C447:C452"/>
    <mergeCell ref="J419:J421"/>
    <mergeCell ref="K419:K421"/>
    <mergeCell ref="L419:L421"/>
    <mergeCell ref="M419:M421"/>
    <mergeCell ref="N419:N421"/>
    <mergeCell ref="N406:N418"/>
    <mergeCell ref="M406:M418"/>
    <mergeCell ref="L406:L418"/>
    <mergeCell ref="K406:K418"/>
    <mergeCell ref="J406:J418"/>
    <mergeCell ref="I406:I418"/>
    <mergeCell ref="H406:H418"/>
    <mergeCell ref="G406:G418"/>
    <mergeCell ref="E406:E418"/>
    <mergeCell ref="L313:L315"/>
    <mergeCell ref="R441:R442"/>
    <mergeCell ref="S441:S442"/>
    <mergeCell ref="S439:S440"/>
    <mergeCell ref="S437:S438"/>
    <mergeCell ref="S435:S436"/>
    <mergeCell ref="S433:S434"/>
    <mergeCell ref="A443:A446"/>
    <mergeCell ref="Q443:Q446"/>
    <mergeCell ref="R443:R446"/>
    <mergeCell ref="S443:S446"/>
    <mergeCell ref="U443:U446"/>
    <mergeCell ref="V430:V431"/>
    <mergeCell ref="A430:A431"/>
    <mergeCell ref="B430:B431"/>
    <mergeCell ref="C430:C431"/>
    <mergeCell ref="D430:D431"/>
    <mergeCell ref="E430:E431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V443:V446"/>
    <mergeCell ref="C432:C442"/>
    <mergeCell ref="B432:B442"/>
    <mergeCell ref="A432:A442"/>
    <mergeCell ref="V428:V429"/>
    <mergeCell ref="A428:A429"/>
    <mergeCell ref="B428:B429"/>
    <mergeCell ref="C428:C429"/>
    <mergeCell ref="D428:D429"/>
    <mergeCell ref="E428:E429"/>
    <mergeCell ref="G428:G429"/>
    <mergeCell ref="H428:H429"/>
    <mergeCell ref="I428:I429"/>
    <mergeCell ref="J428:J429"/>
    <mergeCell ref="K428:K429"/>
    <mergeCell ref="L428:L429"/>
    <mergeCell ref="M428:M429"/>
    <mergeCell ref="N428:N429"/>
    <mergeCell ref="Q413:Q418"/>
    <mergeCell ref="Q406:Q412"/>
    <mergeCell ref="S413:S418"/>
    <mergeCell ref="S406:S412"/>
    <mergeCell ref="V426:V427"/>
    <mergeCell ref="A426:A427"/>
    <mergeCell ref="B426:B427"/>
    <mergeCell ref="C426:C427"/>
    <mergeCell ref="D426:D427"/>
    <mergeCell ref="E426:E427"/>
    <mergeCell ref="G426:G427"/>
    <mergeCell ref="H426:H427"/>
    <mergeCell ref="I426:I427"/>
    <mergeCell ref="J426:J427"/>
    <mergeCell ref="K426:K427"/>
    <mergeCell ref="L426:L427"/>
    <mergeCell ref="M426:M427"/>
    <mergeCell ref="N426:N427"/>
    <mergeCell ref="A423:A425"/>
    <mergeCell ref="B423:B425"/>
    <mergeCell ref="C423:C425"/>
    <mergeCell ref="D423:D425"/>
    <mergeCell ref="E423:E425"/>
    <mergeCell ref="G423:G425"/>
    <mergeCell ref="H423:H425"/>
    <mergeCell ref="J423:J425"/>
    <mergeCell ref="K423:K425"/>
    <mergeCell ref="L423:L425"/>
    <mergeCell ref="M423:M425"/>
    <mergeCell ref="N423:N425"/>
    <mergeCell ref="I423:I425"/>
    <mergeCell ref="Q426:Q427"/>
    <mergeCell ref="V399:V403"/>
    <mergeCell ref="U399:U403"/>
    <mergeCell ref="U387:U389"/>
    <mergeCell ref="V387:V389"/>
    <mergeCell ref="A399:A403"/>
    <mergeCell ref="D406:D418"/>
    <mergeCell ref="C406:C418"/>
    <mergeCell ref="B406:B418"/>
    <mergeCell ref="A406:A418"/>
    <mergeCell ref="V419:V421"/>
    <mergeCell ref="A419:A421"/>
    <mergeCell ref="B419:B421"/>
    <mergeCell ref="C419:C421"/>
    <mergeCell ref="D419:D421"/>
    <mergeCell ref="E419:E421"/>
    <mergeCell ref="G419:G421"/>
    <mergeCell ref="H419:H421"/>
    <mergeCell ref="I419:I421"/>
    <mergeCell ref="A404:A405"/>
    <mergeCell ref="B404:B405"/>
    <mergeCell ref="C404:C405"/>
    <mergeCell ref="D404:D405"/>
    <mergeCell ref="E404:E405"/>
    <mergeCell ref="G404:G405"/>
    <mergeCell ref="H404:H405"/>
    <mergeCell ref="I404:I405"/>
    <mergeCell ref="J404:J405"/>
    <mergeCell ref="K404:K405"/>
    <mergeCell ref="L404:L405"/>
    <mergeCell ref="M404:M405"/>
    <mergeCell ref="N404:N405"/>
    <mergeCell ref="N316:N317"/>
    <mergeCell ref="M316:M317"/>
    <mergeCell ref="L316:L317"/>
    <mergeCell ref="K316:K317"/>
    <mergeCell ref="J316:J317"/>
    <mergeCell ref="I316:I317"/>
    <mergeCell ref="H316:H317"/>
    <mergeCell ref="G316:G317"/>
    <mergeCell ref="E316:E317"/>
    <mergeCell ref="N318:N321"/>
    <mergeCell ref="M318:M321"/>
    <mergeCell ref="L318:L321"/>
    <mergeCell ref="E318:E321"/>
    <mergeCell ref="D318:D321"/>
    <mergeCell ref="C318:C321"/>
    <mergeCell ref="K318:K321"/>
    <mergeCell ref="J318:J321"/>
    <mergeCell ref="B399:B403"/>
    <mergeCell ref="C399:C403"/>
    <mergeCell ref="K313:K315"/>
    <mergeCell ref="J313:J315"/>
    <mergeCell ref="I313:I315"/>
    <mergeCell ref="H313:H315"/>
    <mergeCell ref="G313:G315"/>
    <mergeCell ref="E313:E315"/>
    <mergeCell ref="D313:D315"/>
    <mergeCell ref="C313:C315"/>
    <mergeCell ref="B313:B315"/>
    <mergeCell ref="A313:A315"/>
    <mergeCell ref="N310:N312"/>
    <mergeCell ref="M310:M312"/>
    <mergeCell ref="L310:L312"/>
    <mergeCell ref="K310:K312"/>
    <mergeCell ref="J310:J312"/>
    <mergeCell ref="I310:I312"/>
    <mergeCell ref="H310:H312"/>
    <mergeCell ref="G310:G312"/>
    <mergeCell ref="E310:E312"/>
    <mergeCell ref="B310:B312"/>
    <mergeCell ref="A310:A312"/>
    <mergeCell ref="N313:N315"/>
    <mergeCell ref="B292:B296"/>
    <mergeCell ref="A292:A296"/>
    <mergeCell ref="N297:N309"/>
    <mergeCell ref="M297:M309"/>
    <mergeCell ref="L297:L309"/>
    <mergeCell ref="K297:K309"/>
    <mergeCell ref="J297:J309"/>
    <mergeCell ref="I297:I309"/>
    <mergeCell ref="H297:H309"/>
    <mergeCell ref="G297:G309"/>
    <mergeCell ref="E297:E309"/>
    <mergeCell ref="D297:D309"/>
    <mergeCell ref="C297:C309"/>
    <mergeCell ref="B297:B309"/>
    <mergeCell ref="A297:A309"/>
    <mergeCell ref="N228:N231"/>
    <mergeCell ref="M228:M231"/>
    <mergeCell ref="L228:L231"/>
    <mergeCell ref="K228:K231"/>
    <mergeCell ref="J228:J231"/>
    <mergeCell ref="I228:I231"/>
    <mergeCell ref="H228:H231"/>
    <mergeCell ref="G228:G231"/>
    <mergeCell ref="E247:E279"/>
    <mergeCell ref="G232:G246"/>
    <mergeCell ref="E232:E246"/>
    <mergeCell ref="D232:D246"/>
    <mergeCell ref="C232:C246"/>
    <mergeCell ref="B232:B246"/>
    <mergeCell ref="A232:A246"/>
    <mergeCell ref="N247:N279"/>
    <mergeCell ref="G286:G289"/>
    <mergeCell ref="A40:A42"/>
    <mergeCell ref="B40:B42"/>
    <mergeCell ref="C40:C42"/>
    <mergeCell ref="D40:D42"/>
    <mergeCell ref="E40:E42"/>
    <mergeCell ref="G40:G42"/>
    <mergeCell ref="H40:H42"/>
    <mergeCell ref="I40:I42"/>
    <mergeCell ref="J40:J42"/>
    <mergeCell ref="G137:G148"/>
    <mergeCell ref="H95:H102"/>
    <mergeCell ref="G95:G102"/>
    <mergeCell ref="J194:J206"/>
    <mergeCell ref="I194:I206"/>
    <mergeCell ref="H194:H206"/>
    <mergeCell ref="G194:G206"/>
    <mergeCell ref="E194:E206"/>
    <mergeCell ref="G59:G65"/>
    <mergeCell ref="E59:E65"/>
    <mergeCell ref="D59:D65"/>
    <mergeCell ref="C59:C65"/>
    <mergeCell ref="B59:B65"/>
    <mergeCell ref="A59:A65"/>
    <mergeCell ref="J149:J152"/>
    <mergeCell ref="A122:A129"/>
    <mergeCell ref="G113:G114"/>
    <mergeCell ref="A149:A152"/>
    <mergeCell ref="G149:G152"/>
    <mergeCell ref="H149:H152"/>
    <mergeCell ref="A130:A132"/>
    <mergeCell ref="E120:E121"/>
    <mergeCell ref="G120:G121"/>
    <mergeCell ref="D399:D403"/>
    <mergeCell ref="E399:E403"/>
    <mergeCell ref="G399:G403"/>
    <mergeCell ref="H399:H403"/>
    <mergeCell ref="I399:I403"/>
    <mergeCell ref="J399:J403"/>
    <mergeCell ref="B207:B211"/>
    <mergeCell ref="G207:G211"/>
    <mergeCell ref="H207:H211"/>
    <mergeCell ref="I207:I211"/>
    <mergeCell ref="J207:J211"/>
    <mergeCell ref="G213:G214"/>
    <mergeCell ref="N399:N403"/>
    <mergeCell ref="K399:K403"/>
    <mergeCell ref="L399:L403"/>
    <mergeCell ref="M399:M403"/>
    <mergeCell ref="E394:E397"/>
    <mergeCell ref="D394:D397"/>
    <mergeCell ref="C394:C397"/>
    <mergeCell ref="C226:C227"/>
    <mergeCell ref="D226:D227"/>
    <mergeCell ref="E226:E227"/>
    <mergeCell ref="E380:E383"/>
    <mergeCell ref="G380:G383"/>
    <mergeCell ref="H380:H383"/>
    <mergeCell ref="I380:I383"/>
    <mergeCell ref="E286:E289"/>
    <mergeCell ref="G292:G296"/>
    <mergeCell ref="E292:E296"/>
    <mergeCell ref="D292:D296"/>
    <mergeCell ref="M226:M227"/>
    <mergeCell ref="N226:N227"/>
    <mergeCell ref="Q390:Q391"/>
    <mergeCell ref="R390:R391"/>
    <mergeCell ref="S390:S391"/>
    <mergeCell ref="K374:K379"/>
    <mergeCell ref="L374:L379"/>
    <mergeCell ref="M374:M379"/>
    <mergeCell ref="N374:N379"/>
    <mergeCell ref="L392:L393"/>
    <mergeCell ref="N385:N391"/>
    <mergeCell ref="M385:M391"/>
    <mergeCell ref="K91:K93"/>
    <mergeCell ref="L91:L93"/>
    <mergeCell ref="M91:M93"/>
    <mergeCell ref="N91:N93"/>
    <mergeCell ref="K87:K90"/>
    <mergeCell ref="J87:J90"/>
    <mergeCell ref="N103:N112"/>
    <mergeCell ref="M103:M112"/>
    <mergeCell ref="L103:L112"/>
    <mergeCell ref="Q385:Q386"/>
    <mergeCell ref="R385:R386"/>
    <mergeCell ref="S385:S386"/>
    <mergeCell ref="Q387:Q389"/>
    <mergeCell ref="R387:R389"/>
    <mergeCell ref="J380:J383"/>
    <mergeCell ref="J369:J373"/>
    <mergeCell ref="K369:K373"/>
    <mergeCell ref="L369:L373"/>
    <mergeCell ref="L385:L391"/>
    <mergeCell ref="K385:K391"/>
    <mergeCell ref="N215:N222"/>
    <mergeCell ref="M313:M315"/>
    <mergeCell ref="T118:T119"/>
    <mergeCell ref="U207:U211"/>
    <mergeCell ref="V207:V211"/>
    <mergeCell ref="Q202:Q203"/>
    <mergeCell ref="Q200:Q201"/>
    <mergeCell ref="J173:J181"/>
    <mergeCell ref="K171:K172"/>
    <mergeCell ref="L171:L172"/>
    <mergeCell ref="M171:M172"/>
    <mergeCell ref="V200:V201"/>
    <mergeCell ref="V202:V203"/>
    <mergeCell ref="Q205:Q206"/>
    <mergeCell ref="R205:R206"/>
    <mergeCell ref="Q75:Q79"/>
    <mergeCell ref="R75:R79"/>
    <mergeCell ref="Q118:Q119"/>
    <mergeCell ref="Q169:Q170"/>
    <mergeCell ref="R169:R170"/>
    <mergeCell ref="T200:T201"/>
    <mergeCell ref="T202:T203"/>
    <mergeCell ref="T205:T206"/>
    <mergeCell ref="T207:T211"/>
    <mergeCell ref="T180:T181"/>
    <mergeCell ref="N149:N152"/>
    <mergeCell ref="K130:K132"/>
    <mergeCell ref="J130:J132"/>
    <mergeCell ref="N120:N121"/>
    <mergeCell ref="M120:M121"/>
    <mergeCell ref="N122:N129"/>
    <mergeCell ref="K122:K129"/>
    <mergeCell ref="Q171:Q172"/>
    <mergeCell ref="R171:R172"/>
    <mergeCell ref="K226:K227"/>
    <mergeCell ref="J286:J289"/>
    <mergeCell ref="K286:K289"/>
    <mergeCell ref="L286:L289"/>
    <mergeCell ref="M286:M289"/>
    <mergeCell ref="N286:N289"/>
    <mergeCell ref="V286:V289"/>
    <mergeCell ref="V290:V291"/>
    <mergeCell ref="U202:U203"/>
    <mergeCell ref="U194:U195"/>
    <mergeCell ref="S68:S69"/>
    <mergeCell ref="U70:U74"/>
    <mergeCell ref="S286:S289"/>
    <mergeCell ref="U286:U289"/>
    <mergeCell ref="Q290:Q291"/>
    <mergeCell ref="R290:R291"/>
    <mergeCell ref="S290:S291"/>
    <mergeCell ref="U290:U291"/>
    <mergeCell ref="U274:U275"/>
    <mergeCell ref="Q271:Q273"/>
    <mergeCell ref="R271:R273"/>
    <mergeCell ref="S271:S273"/>
    <mergeCell ref="U271:U273"/>
    <mergeCell ref="V271:V273"/>
    <mergeCell ref="Q268:Q270"/>
    <mergeCell ref="R268:R270"/>
    <mergeCell ref="K215:K222"/>
    <mergeCell ref="L215:L222"/>
    <mergeCell ref="V118:V119"/>
    <mergeCell ref="V95:V102"/>
    <mergeCell ref="U113:U114"/>
    <mergeCell ref="Q95:Q102"/>
    <mergeCell ref="Q224:Q225"/>
    <mergeCell ref="R224:R225"/>
    <mergeCell ref="S224:S225"/>
    <mergeCell ref="U224:U225"/>
    <mergeCell ref="V374:V379"/>
    <mergeCell ref="V205:V206"/>
    <mergeCell ref="V380:V383"/>
    <mergeCell ref="U380:U383"/>
    <mergeCell ref="S380:S383"/>
    <mergeCell ref="R369:R373"/>
    <mergeCell ref="Q374:Q379"/>
    <mergeCell ref="R374:R379"/>
    <mergeCell ref="Q207:Q211"/>
    <mergeCell ref="R207:R211"/>
    <mergeCell ref="S207:S211"/>
    <mergeCell ref="Q380:Q383"/>
    <mergeCell ref="R380:R383"/>
    <mergeCell ref="R215:R222"/>
    <mergeCell ref="R366:R368"/>
    <mergeCell ref="S366:S368"/>
    <mergeCell ref="U374:U379"/>
    <mergeCell ref="Q369:Q373"/>
    <mergeCell ref="S374:S379"/>
    <mergeCell ref="R213:R214"/>
    <mergeCell ref="S213:S214"/>
    <mergeCell ref="V228:V231"/>
    <mergeCell ref="Q215:Q222"/>
    <mergeCell ref="Q294:Q296"/>
    <mergeCell ref="Q292:Q293"/>
    <mergeCell ref="R292:R293"/>
    <mergeCell ref="U320:U321"/>
    <mergeCell ref="T297:T302"/>
    <mergeCell ref="V40:V42"/>
    <mergeCell ref="S19:S20"/>
    <mergeCell ref="S147:S148"/>
    <mergeCell ref="U147:U148"/>
    <mergeCell ref="R147:R148"/>
    <mergeCell ref="R118:R119"/>
    <mergeCell ref="R95:R102"/>
    <mergeCell ref="S138:S139"/>
    <mergeCell ref="U138:U139"/>
    <mergeCell ref="R140:R141"/>
    <mergeCell ref="S140:S141"/>
    <mergeCell ref="U140:U141"/>
    <mergeCell ref="R142:R143"/>
    <mergeCell ref="S142:S143"/>
    <mergeCell ref="U142:U143"/>
    <mergeCell ref="Q194:Q195"/>
    <mergeCell ref="R194:R195"/>
    <mergeCell ref="S194:S195"/>
    <mergeCell ref="Q108:Q112"/>
    <mergeCell ref="R108:R112"/>
    <mergeCell ref="T120:T121"/>
    <mergeCell ref="T122:T125"/>
    <mergeCell ref="T126:T129"/>
    <mergeCell ref="U26:U28"/>
    <mergeCell ref="U29:U31"/>
    <mergeCell ref="U32:U34"/>
    <mergeCell ref="Q113:Q114"/>
    <mergeCell ref="T87:T90"/>
    <mergeCell ref="T91:T93"/>
    <mergeCell ref="T95:T102"/>
    <mergeCell ref="T108:T112"/>
    <mergeCell ref="T113:T114"/>
    <mergeCell ref="C292:C296"/>
    <mergeCell ref="D310:D312"/>
    <mergeCell ref="C310:C312"/>
    <mergeCell ref="D316:D317"/>
    <mergeCell ref="C316:C317"/>
    <mergeCell ref="G226:G227"/>
    <mergeCell ref="H226:H227"/>
    <mergeCell ref="I226:I227"/>
    <mergeCell ref="V394:V397"/>
    <mergeCell ref="N394:N397"/>
    <mergeCell ref="M394:M397"/>
    <mergeCell ref="L394:L397"/>
    <mergeCell ref="K394:K397"/>
    <mergeCell ref="J394:J397"/>
    <mergeCell ref="I394:I397"/>
    <mergeCell ref="H394:H397"/>
    <mergeCell ref="G394:G397"/>
    <mergeCell ref="Q394:Q397"/>
    <mergeCell ref="R394:R397"/>
    <mergeCell ref="S394:S397"/>
    <mergeCell ref="U394:U397"/>
    <mergeCell ref="U390:U391"/>
    <mergeCell ref="V390:V391"/>
    <mergeCell ref="G385:G391"/>
    <mergeCell ref="D286:D289"/>
    <mergeCell ref="L226:L227"/>
    <mergeCell ref="M290:M291"/>
    <mergeCell ref="N290:N291"/>
    <mergeCell ref="N292:N296"/>
    <mergeCell ref="M292:M296"/>
    <mergeCell ref="L292:L296"/>
    <mergeCell ref="K292:K296"/>
    <mergeCell ref="S215:S222"/>
    <mergeCell ref="H286:H289"/>
    <mergeCell ref="I286:I289"/>
    <mergeCell ref="V310:V312"/>
    <mergeCell ref="V313:V315"/>
    <mergeCell ref="V316:V317"/>
    <mergeCell ref="I318:I321"/>
    <mergeCell ref="H318:H321"/>
    <mergeCell ref="G318:G321"/>
    <mergeCell ref="Q286:Q289"/>
    <mergeCell ref="U130:U132"/>
    <mergeCell ref="V130:V132"/>
    <mergeCell ref="V68:V69"/>
    <mergeCell ref="U68:U69"/>
    <mergeCell ref="V120:V121"/>
    <mergeCell ref="U120:U121"/>
    <mergeCell ref="R153:R154"/>
    <mergeCell ref="Q153:Q154"/>
    <mergeCell ref="N153:N154"/>
    <mergeCell ref="N155:N170"/>
    <mergeCell ref="N173:N181"/>
    <mergeCell ref="M173:M181"/>
    <mergeCell ref="J153:J154"/>
    <mergeCell ref="J171:J172"/>
    <mergeCell ref="Q180:Q181"/>
    <mergeCell ref="R180:R181"/>
    <mergeCell ref="S180:S181"/>
    <mergeCell ref="S157:S158"/>
    <mergeCell ref="N113:N114"/>
    <mergeCell ref="S169:S170"/>
    <mergeCell ref="U169:U170"/>
    <mergeCell ref="V194:V195"/>
    <mergeCell ref="V29:V31"/>
    <mergeCell ref="V108:V112"/>
    <mergeCell ref="S369:S373"/>
    <mergeCell ref="S130:S132"/>
    <mergeCell ref="S108:S112"/>
    <mergeCell ref="S171:S172"/>
    <mergeCell ref="S118:S119"/>
    <mergeCell ref="S95:S102"/>
    <mergeCell ref="S113:S114"/>
    <mergeCell ref="S144:S145"/>
    <mergeCell ref="U144:U145"/>
    <mergeCell ref="V147:V148"/>
    <mergeCell ref="S155:S156"/>
    <mergeCell ref="U155:U156"/>
    <mergeCell ref="V155:V156"/>
    <mergeCell ref="U213:U214"/>
    <mergeCell ref="V213:V214"/>
    <mergeCell ref="V196:V197"/>
    <mergeCell ref="V198:V199"/>
    <mergeCell ref="U196:U199"/>
    <mergeCell ref="U205:U206"/>
    <mergeCell ref="V75:V79"/>
    <mergeCell ref="V91:V93"/>
    <mergeCell ref="V149:V152"/>
    <mergeCell ref="V189:V190"/>
    <mergeCell ref="V369:V373"/>
    <mergeCell ref="V113:V114"/>
    <mergeCell ref="U215:U222"/>
    <mergeCell ref="S153:S154"/>
    <mergeCell ref="S176:S177"/>
    <mergeCell ref="S268:S270"/>
    <mergeCell ref="U268:U270"/>
    <mergeCell ref="U15:U16"/>
    <mergeCell ref="U17:U18"/>
    <mergeCell ref="V15:V16"/>
    <mergeCell ref="V215:V222"/>
    <mergeCell ref="U369:U373"/>
    <mergeCell ref="V153:V154"/>
    <mergeCell ref="V133:V135"/>
    <mergeCell ref="V122:V125"/>
    <mergeCell ref="V126:V129"/>
    <mergeCell ref="V171:V172"/>
    <mergeCell ref="V176:V177"/>
    <mergeCell ref="V32:V34"/>
    <mergeCell ref="U122:U125"/>
    <mergeCell ref="U126:U129"/>
    <mergeCell ref="U103:U112"/>
    <mergeCell ref="U118:U119"/>
    <mergeCell ref="U19:U20"/>
    <mergeCell ref="V138:V139"/>
    <mergeCell ref="V140:V141"/>
    <mergeCell ref="V142:V143"/>
    <mergeCell ref="V144:V145"/>
    <mergeCell ref="U95:U102"/>
    <mergeCell ref="V37:V39"/>
    <mergeCell ref="V66:V67"/>
    <mergeCell ref="U153:U154"/>
    <mergeCell ref="U171:U172"/>
    <mergeCell ref="U176:U177"/>
    <mergeCell ref="U157:U158"/>
    <mergeCell ref="V157:V158"/>
    <mergeCell ref="U366:U368"/>
    <mergeCell ref="U35:U36"/>
    <mergeCell ref="V26:V28"/>
    <mergeCell ref="Q138:Q139"/>
    <mergeCell ref="B369:B373"/>
    <mergeCell ref="C369:C373"/>
    <mergeCell ref="D369:D373"/>
    <mergeCell ref="E369:E373"/>
    <mergeCell ref="G369:G373"/>
    <mergeCell ref="H369:H373"/>
    <mergeCell ref="I369:I373"/>
    <mergeCell ref="C189:C190"/>
    <mergeCell ref="B213:B214"/>
    <mergeCell ref="E213:E214"/>
    <mergeCell ref="D213:D214"/>
    <mergeCell ref="C213:C214"/>
    <mergeCell ref="Q213:Q214"/>
    <mergeCell ref="C122:C129"/>
    <mergeCell ref="B122:B129"/>
    <mergeCell ref="B149:B152"/>
    <mergeCell ref="C149:C152"/>
    <mergeCell ref="D149:D152"/>
    <mergeCell ref="J213:J214"/>
    <mergeCell ref="I213:I214"/>
    <mergeCell ref="J215:J222"/>
    <mergeCell ref="H213:H214"/>
    <mergeCell ref="N137:N148"/>
    <mergeCell ref="M137:M148"/>
    <mergeCell ref="L137:L148"/>
    <mergeCell ref="K137:K148"/>
    <mergeCell ref="J137:J148"/>
    <mergeCell ref="Q140:Q141"/>
    <mergeCell ref="Q142:Q143"/>
    <mergeCell ref="Q147:Q148"/>
    <mergeCell ref="M322:M324"/>
    <mergeCell ref="A213:A214"/>
    <mergeCell ref="N207:N211"/>
    <mergeCell ref="B223:B225"/>
    <mergeCell ref="A223:A225"/>
    <mergeCell ref="C194:C206"/>
    <mergeCell ref="B194:B206"/>
    <mergeCell ref="A194:A206"/>
    <mergeCell ref="B215:B222"/>
    <mergeCell ref="A215:A222"/>
    <mergeCell ref="D194:D206"/>
    <mergeCell ref="A226:A227"/>
    <mergeCell ref="B226:B227"/>
    <mergeCell ref="A290:A291"/>
    <mergeCell ref="B290:B291"/>
    <mergeCell ref="C290:C291"/>
    <mergeCell ref="D290:D291"/>
    <mergeCell ref="E290:E291"/>
    <mergeCell ref="E228:E231"/>
    <mergeCell ref="D228:D231"/>
    <mergeCell ref="C228:C231"/>
    <mergeCell ref="B228:B231"/>
    <mergeCell ref="A228:A231"/>
    <mergeCell ref="A286:A289"/>
    <mergeCell ref="B286:B289"/>
    <mergeCell ref="C286:C289"/>
    <mergeCell ref="E215:E222"/>
    <mergeCell ref="D215:D222"/>
    <mergeCell ref="A207:A211"/>
    <mergeCell ref="M215:M222"/>
    <mergeCell ref="M247:M279"/>
    <mergeCell ref="L247:L279"/>
    <mergeCell ref="F215:F222"/>
    <mergeCell ref="A113:A114"/>
    <mergeCell ref="H113:H114"/>
    <mergeCell ref="D137:D148"/>
    <mergeCell ref="C137:C148"/>
    <mergeCell ref="B137:B148"/>
    <mergeCell ref="A137:A148"/>
    <mergeCell ref="G122:G129"/>
    <mergeCell ref="E122:E129"/>
    <mergeCell ref="D122:D129"/>
    <mergeCell ref="H122:H129"/>
    <mergeCell ref="C130:C132"/>
    <mergeCell ref="E153:E154"/>
    <mergeCell ref="D153:D154"/>
    <mergeCell ref="H153:H154"/>
    <mergeCell ref="G153:G154"/>
    <mergeCell ref="C153:C154"/>
    <mergeCell ref="B153:B154"/>
    <mergeCell ref="B120:B121"/>
    <mergeCell ref="C120:C121"/>
    <mergeCell ref="D120:D121"/>
    <mergeCell ref="A116:A119"/>
    <mergeCell ref="B116:B119"/>
    <mergeCell ref="C116:C119"/>
    <mergeCell ref="D116:D119"/>
    <mergeCell ref="E116:E119"/>
    <mergeCell ref="G116:G119"/>
    <mergeCell ref="A133:A135"/>
    <mergeCell ref="B130:B132"/>
    <mergeCell ref="G130:G132"/>
    <mergeCell ref="E149:E152"/>
    <mergeCell ref="A120:A121"/>
    <mergeCell ref="C207:C211"/>
    <mergeCell ref="D207:D211"/>
    <mergeCell ref="E207:E211"/>
    <mergeCell ref="K207:K211"/>
    <mergeCell ref="L207:L211"/>
    <mergeCell ref="M207:M211"/>
    <mergeCell ref="R191:R192"/>
    <mergeCell ref="Q155:Q156"/>
    <mergeCell ref="Q166:Q168"/>
    <mergeCell ref="R166:R168"/>
    <mergeCell ref="D189:D190"/>
    <mergeCell ref="E189:E190"/>
    <mergeCell ref="D184:D188"/>
    <mergeCell ref="F155:F170"/>
    <mergeCell ref="F184:F188"/>
    <mergeCell ref="F189:F190"/>
    <mergeCell ref="F191:F192"/>
    <mergeCell ref="F194:F206"/>
    <mergeCell ref="R155:R156"/>
    <mergeCell ref="L173:L181"/>
    <mergeCell ref="K173:K181"/>
    <mergeCell ref="F171:F172"/>
    <mergeCell ref="F173:F181"/>
    <mergeCell ref="F182:F183"/>
    <mergeCell ref="D173:D181"/>
    <mergeCell ref="C173:C181"/>
    <mergeCell ref="E103:E112"/>
    <mergeCell ref="D103:D112"/>
    <mergeCell ref="C103:C112"/>
    <mergeCell ref="I95:I102"/>
    <mergeCell ref="I103:I112"/>
    <mergeCell ref="I113:I114"/>
    <mergeCell ref="E130:E132"/>
    <mergeCell ref="D130:D132"/>
    <mergeCell ref="M113:M114"/>
    <mergeCell ref="L113:L114"/>
    <mergeCell ref="K113:K114"/>
    <mergeCell ref="J113:J114"/>
    <mergeCell ref="N116:N118"/>
    <mergeCell ref="M116:M118"/>
    <mergeCell ref="K116:K119"/>
    <mergeCell ref="L116:L119"/>
    <mergeCell ref="N130:N132"/>
    <mergeCell ref="M130:M132"/>
    <mergeCell ref="L130:L132"/>
    <mergeCell ref="B91:B93"/>
    <mergeCell ref="C91:C93"/>
    <mergeCell ref="D91:D93"/>
    <mergeCell ref="E91:E93"/>
    <mergeCell ref="G91:G93"/>
    <mergeCell ref="H91:H93"/>
    <mergeCell ref="J122:J129"/>
    <mergeCell ref="I120:I121"/>
    <mergeCell ref="J120:J121"/>
    <mergeCell ref="C113:C114"/>
    <mergeCell ref="B113:B114"/>
    <mergeCell ref="J95:J102"/>
    <mergeCell ref="J91:J93"/>
    <mergeCell ref="U133:U135"/>
    <mergeCell ref="I122:I129"/>
    <mergeCell ref="V4:V12"/>
    <mergeCell ref="M13:M14"/>
    <mergeCell ref="N4:N12"/>
    <mergeCell ref="Q4:Q12"/>
    <mergeCell ref="R4:R12"/>
    <mergeCell ref="S4:S12"/>
    <mergeCell ref="U4:U12"/>
    <mergeCell ref="I4:I12"/>
    <mergeCell ref="U66:U67"/>
    <mergeCell ref="M81:M86"/>
    <mergeCell ref="L81:L86"/>
    <mergeCell ref="K81:K86"/>
    <mergeCell ref="J81:J86"/>
    <mergeCell ref="R81:R86"/>
    <mergeCell ref="Q81:Q86"/>
    <mergeCell ref="S70:S74"/>
    <mergeCell ref="V17:V18"/>
    <mergeCell ref="S21:S22"/>
    <mergeCell ref="U21:U22"/>
    <mergeCell ref="I130:I132"/>
    <mergeCell ref="V21:V22"/>
    <mergeCell ref="R23:R25"/>
    <mergeCell ref="S23:S25"/>
    <mergeCell ref="S13:S14"/>
    <mergeCell ref="U13:U14"/>
    <mergeCell ref="R15:R16"/>
    <mergeCell ref="S15:S16"/>
    <mergeCell ref="S17:S18"/>
    <mergeCell ref="R17:R18"/>
    <mergeCell ref="I66:I67"/>
    <mergeCell ref="I68:I69"/>
    <mergeCell ref="S66:S67"/>
    <mergeCell ref="M68:M69"/>
    <mergeCell ref="L68:L69"/>
    <mergeCell ref="K68:K69"/>
    <mergeCell ref="J68:J69"/>
    <mergeCell ref="R29:R31"/>
    <mergeCell ref="R26:R28"/>
    <mergeCell ref="I37:I39"/>
    <mergeCell ref="J103:J112"/>
    <mergeCell ref="M122:M129"/>
    <mergeCell ref="L122:L129"/>
    <mergeCell ref="K120:K121"/>
    <mergeCell ref="R122:R125"/>
    <mergeCell ref="R126:R129"/>
    <mergeCell ref="Q122:Q125"/>
    <mergeCell ref="Q126:Q129"/>
    <mergeCell ref="Q130:Q132"/>
    <mergeCell ref="R130:R132"/>
    <mergeCell ref="Q21:Q22"/>
    <mergeCell ref="K40:K42"/>
    <mergeCell ref="L40:L42"/>
    <mergeCell ref="M40:M42"/>
    <mergeCell ref="N40:N42"/>
    <mergeCell ref="I59:I65"/>
    <mergeCell ref="R35:R36"/>
    <mergeCell ref="R32:R34"/>
    <mergeCell ref="R70:R74"/>
    <mergeCell ref="Q70:Q74"/>
    <mergeCell ref="L75:L79"/>
    <mergeCell ref="M75:M79"/>
    <mergeCell ref="N75:N79"/>
    <mergeCell ref="N37:N39"/>
    <mergeCell ref="M19:M20"/>
    <mergeCell ref="N19:N20"/>
    <mergeCell ref="I21:I36"/>
    <mergeCell ref="J21:J36"/>
    <mergeCell ref="Q26:Q28"/>
    <mergeCell ref="Q29:Q31"/>
    <mergeCell ref="Q32:Q34"/>
    <mergeCell ref="Q35:Q36"/>
    <mergeCell ref="Q23:Q25"/>
    <mergeCell ref="K59:K65"/>
    <mergeCell ref="J59:J65"/>
    <mergeCell ref="F4:F12"/>
    <mergeCell ref="F13:F14"/>
    <mergeCell ref="F15:F18"/>
    <mergeCell ref="F19:F20"/>
    <mergeCell ref="F21:F36"/>
    <mergeCell ref="F37:F39"/>
    <mergeCell ref="F40:F42"/>
    <mergeCell ref="F43:F57"/>
    <mergeCell ref="G68:G69"/>
    <mergeCell ref="U23:U25"/>
    <mergeCell ref="V23:V25"/>
    <mergeCell ref="S26:S28"/>
    <mergeCell ref="S29:S31"/>
    <mergeCell ref="S32:S34"/>
    <mergeCell ref="S35:S36"/>
    <mergeCell ref="V35:V36"/>
    <mergeCell ref="H66:H67"/>
    <mergeCell ref="R19:R20"/>
    <mergeCell ref="V13:V14"/>
    <mergeCell ref="V19:V20"/>
    <mergeCell ref="Q19:Q20"/>
    <mergeCell ref="R21:R22"/>
    <mergeCell ref="N43:N57"/>
    <mergeCell ref="M43:M57"/>
    <mergeCell ref="N13:N14"/>
    <mergeCell ref="K37:K39"/>
    <mergeCell ref="L37:L39"/>
    <mergeCell ref="M37:M39"/>
    <mergeCell ref="K66:K67"/>
    <mergeCell ref="J66:J67"/>
    <mergeCell ref="Q66:Q67"/>
    <mergeCell ref="R66:R67"/>
    <mergeCell ref="V2:V3"/>
    <mergeCell ref="E1:G1"/>
    <mergeCell ref="H1:M1"/>
    <mergeCell ref="N1:P1"/>
    <mergeCell ref="Q1:R1"/>
    <mergeCell ref="R2:R3"/>
    <mergeCell ref="E2:E3"/>
    <mergeCell ref="S1:V1"/>
    <mergeCell ref="G2:G3"/>
    <mergeCell ref="H2:H3"/>
    <mergeCell ref="J2:J3"/>
    <mergeCell ref="N2:N3"/>
    <mergeCell ref="O2:O3"/>
    <mergeCell ref="P2:P3"/>
    <mergeCell ref="Q2:Q3"/>
    <mergeCell ref="S2:S3"/>
    <mergeCell ref="U2:U3"/>
    <mergeCell ref="I2:I3"/>
    <mergeCell ref="F2:F3"/>
    <mergeCell ref="A1:D1"/>
    <mergeCell ref="K2:M2"/>
    <mergeCell ref="A2:A3"/>
    <mergeCell ref="B2:B3"/>
    <mergeCell ref="M4:M12"/>
    <mergeCell ref="L4:L12"/>
    <mergeCell ref="K4:K12"/>
    <mergeCell ref="J4:J12"/>
    <mergeCell ref="H4:H12"/>
    <mergeCell ref="D4:D12"/>
    <mergeCell ref="C4:C12"/>
    <mergeCell ref="B4:B12"/>
    <mergeCell ref="A4:A12"/>
    <mergeCell ref="E4:E12"/>
    <mergeCell ref="G4:G12"/>
    <mergeCell ref="I81:I86"/>
    <mergeCell ref="G70:G74"/>
    <mergeCell ref="H13:H14"/>
    <mergeCell ref="I13:I14"/>
    <mergeCell ref="B66:B67"/>
    <mergeCell ref="A66:A67"/>
    <mergeCell ref="A75:A79"/>
    <mergeCell ref="B75:B79"/>
    <mergeCell ref="C75:C79"/>
    <mergeCell ref="E75:E79"/>
    <mergeCell ref="G75:G79"/>
    <mergeCell ref="H75:H79"/>
    <mergeCell ref="G66:G67"/>
    <mergeCell ref="H68:H69"/>
    <mergeCell ref="E66:E67"/>
    <mergeCell ref="M66:M67"/>
    <mergeCell ref="L66:L67"/>
    <mergeCell ref="A87:A90"/>
    <mergeCell ref="I91:I93"/>
    <mergeCell ref="I87:I90"/>
    <mergeCell ref="A91:A93"/>
    <mergeCell ref="G81:G86"/>
    <mergeCell ref="E81:E86"/>
    <mergeCell ref="D81:D86"/>
    <mergeCell ref="I75:I79"/>
    <mergeCell ref="J75:J79"/>
    <mergeCell ref="K75:K79"/>
    <mergeCell ref="R113:R114"/>
    <mergeCell ref="D2:D3"/>
    <mergeCell ref="C2:C3"/>
    <mergeCell ref="B81:B86"/>
    <mergeCell ref="A81:A86"/>
    <mergeCell ref="Q68:Q69"/>
    <mergeCell ref="N68:N69"/>
    <mergeCell ref="N66:N67"/>
    <mergeCell ref="Q13:Q14"/>
    <mergeCell ref="R13:R14"/>
    <mergeCell ref="A70:A74"/>
    <mergeCell ref="N81:N86"/>
    <mergeCell ref="E95:E102"/>
    <mergeCell ref="D95:D102"/>
    <mergeCell ref="C95:C102"/>
    <mergeCell ref="B95:B102"/>
    <mergeCell ref="A95:A102"/>
    <mergeCell ref="E113:E114"/>
    <mergeCell ref="E68:E69"/>
    <mergeCell ref="R68:R69"/>
    <mergeCell ref="Q15:Q16"/>
    <mergeCell ref="Q17:Q18"/>
    <mergeCell ref="A68:A69"/>
    <mergeCell ref="B68:B69"/>
    <mergeCell ref="C68:C69"/>
    <mergeCell ref="B70:B74"/>
    <mergeCell ref="H116:H119"/>
    <mergeCell ref="I116:I119"/>
    <mergeCell ref="J116:J119"/>
    <mergeCell ref="L120:L121"/>
    <mergeCell ref="S120:S121"/>
    <mergeCell ref="R120:R121"/>
    <mergeCell ref="Q120:Q121"/>
    <mergeCell ref="K133:K135"/>
    <mergeCell ref="L133:L135"/>
    <mergeCell ref="M133:M135"/>
    <mergeCell ref="N133:N135"/>
    <mergeCell ref="Q133:Q135"/>
    <mergeCell ref="R133:R135"/>
    <mergeCell ref="S133:S135"/>
    <mergeCell ref="S122:S125"/>
    <mergeCell ref="S126:S129"/>
    <mergeCell ref="N87:N90"/>
    <mergeCell ref="M87:M90"/>
    <mergeCell ref="L87:L90"/>
    <mergeCell ref="N95:N102"/>
    <mergeCell ref="M95:M102"/>
    <mergeCell ref="L95:L102"/>
    <mergeCell ref="K95:K102"/>
    <mergeCell ref="N70:N74"/>
    <mergeCell ref="B103:B112"/>
    <mergeCell ref="D113:D114"/>
    <mergeCell ref="A103:A112"/>
    <mergeCell ref="I70:I74"/>
    <mergeCell ref="A155:A170"/>
    <mergeCell ref="B155:B170"/>
    <mergeCell ref="C155:C170"/>
    <mergeCell ref="D155:D170"/>
    <mergeCell ref="E155:E170"/>
    <mergeCell ref="G155:G170"/>
    <mergeCell ref="H155:H170"/>
    <mergeCell ref="I155:I170"/>
    <mergeCell ref="K155:K170"/>
    <mergeCell ref="L155:L170"/>
    <mergeCell ref="M153:M154"/>
    <mergeCell ref="L153:L154"/>
    <mergeCell ref="K153:K154"/>
    <mergeCell ref="H133:H135"/>
    <mergeCell ref="I133:I135"/>
    <mergeCell ref="J133:J135"/>
    <mergeCell ref="B133:B135"/>
    <mergeCell ref="C133:C135"/>
    <mergeCell ref="D133:D135"/>
    <mergeCell ref="E133:E135"/>
    <mergeCell ref="G133:G135"/>
    <mergeCell ref="H137:H148"/>
    <mergeCell ref="I153:I154"/>
    <mergeCell ref="I149:I152"/>
    <mergeCell ref="M155:M170"/>
    <mergeCell ref="J155:J170"/>
    <mergeCell ref="I137:I148"/>
    <mergeCell ref="A153:A154"/>
    <mergeCell ref="K149:K152"/>
    <mergeCell ref="E137:E148"/>
    <mergeCell ref="A173:A181"/>
    <mergeCell ref="A171:A172"/>
    <mergeCell ref="B171:B172"/>
    <mergeCell ref="C171:C172"/>
    <mergeCell ref="D171:D172"/>
    <mergeCell ref="E171:E172"/>
    <mergeCell ref="G171:G172"/>
    <mergeCell ref="H171:H172"/>
    <mergeCell ref="I171:I172"/>
    <mergeCell ref="V182:V183"/>
    <mergeCell ref="A182:A183"/>
    <mergeCell ref="B182:B183"/>
    <mergeCell ref="C182:C183"/>
    <mergeCell ref="D182:D183"/>
    <mergeCell ref="E182:E183"/>
    <mergeCell ref="G182:G183"/>
    <mergeCell ref="H182:H183"/>
    <mergeCell ref="I182:I183"/>
    <mergeCell ref="J182:J183"/>
    <mergeCell ref="Q182:Q183"/>
    <mergeCell ref="R182:R183"/>
    <mergeCell ref="U180:U181"/>
    <mergeCell ref="V180:V181"/>
    <mergeCell ref="I173:I181"/>
    <mergeCell ref="H173:H181"/>
    <mergeCell ref="G173:G181"/>
    <mergeCell ref="E173:E181"/>
    <mergeCell ref="T182:T183"/>
    <mergeCell ref="S191:S192"/>
    <mergeCell ref="U191:U192"/>
    <mergeCell ref="Q176:Q177"/>
    <mergeCell ref="R176:R177"/>
    <mergeCell ref="K184:K188"/>
    <mergeCell ref="J184:J188"/>
    <mergeCell ref="I184:I188"/>
    <mergeCell ref="S182:S183"/>
    <mergeCell ref="U182:U183"/>
    <mergeCell ref="K182:K183"/>
    <mergeCell ref="L182:L183"/>
    <mergeCell ref="M182:M183"/>
    <mergeCell ref="N182:N183"/>
    <mergeCell ref="N194:N206"/>
    <mergeCell ref="M194:M206"/>
    <mergeCell ref="L194:L206"/>
    <mergeCell ref="K194:K206"/>
    <mergeCell ref="R196:R199"/>
    <mergeCell ref="Q198:Q199"/>
    <mergeCell ref="Q196:Q197"/>
    <mergeCell ref="R200:R201"/>
    <mergeCell ref="R202:R203"/>
    <mergeCell ref="S200:S201"/>
    <mergeCell ref="S196:S197"/>
    <mergeCell ref="S198:S199"/>
    <mergeCell ref="S205:S206"/>
    <mergeCell ref="S202:S203"/>
    <mergeCell ref="U200:U201"/>
    <mergeCell ref="N184:N188"/>
    <mergeCell ref="M184:M188"/>
    <mergeCell ref="L184:L188"/>
    <mergeCell ref="B173:B181"/>
    <mergeCell ref="E87:E90"/>
    <mergeCell ref="D87:D90"/>
    <mergeCell ref="C87:C90"/>
    <mergeCell ref="B87:B90"/>
    <mergeCell ref="G37:G39"/>
    <mergeCell ref="H37:H39"/>
    <mergeCell ref="G103:G112"/>
    <mergeCell ref="J247:J279"/>
    <mergeCell ref="I247:I279"/>
    <mergeCell ref="H247:H279"/>
    <mergeCell ref="G247:G279"/>
    <mergeCell ref="M369:M373"/>
    <mergeCell ref="N369:N373"/>
    <mergeCell ref="K380:K383"/>
    <mergeCell ref="L380:L383"/>
    <mergeCell ref="M380:M383"/>
    <mergeCell ref="N380:N383"/>
    <mergeCell ref="G374:G379"/>
    <mergeCell ref="H374:H379"/>
    <mergeCell ref="I374:I379"/>
    <mergeCell ref="J374:J379"/>
    <mergeCell ref="G322:G324"/>
    <mergeCell ref="J326:J341"/>
    <mergeCell ref="I326:I341"/>
    <mergeCell ref="M344:M358"/>
    <mergeCell ref="L344:L358"/>
    <mergeCell ref="K344:K358"/>
    <mergeCell ref="J344:J358"/>
    <mergeCell ref="I344:I358"/>
    <mergeCell ref="D70:D74"/>
    <mergeCell ref="C70:C74"/>
    <mergeCell ref="N15:N18"/>
    <mergeCell ref="K21:K36"/>
    <mergeCell ref="L21:L36"/>
    <mergeCell ref="M21:M36"/>
    <mergeCell ref="N21:N36"/>
    <mergeCell ref="J15:J18"/>
    <mergeCell ref="K15:K18"/>
    <mergeCell ref="L15:L18"/>
    <mergeCell ref="M15:M18"/>
    <mergeCell ref="I15:I18"/>
    <mergeCell ref="H184:H188"/>
    <mergeCell ref="G184:G188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N171:N172"/>
    <mergeCell ref="L149:L152"/>
    <mergeCell ref="M149:M152"/>
    <mergeCell ref="K103:K112"/>
    <mergeCell ref="J37:J39"/>
    <mergeCell ref="L43:L57"/>
    <mergeCell ref="K43:K57"/>
    <mergeCell ref="J43:J57"/>
    <mergeCell ref="I43:I57"/>
    <mergeCell ref="H103:H112"/>
    <mergeCell ref="H130:H132"/>
    <mergeCell ref="H120:H121"/>
    <mergeCell ref="A21:A36"/>
    <mergeCell ref="B21:B36"/>
    <mergeCell ref="C21:C36"/>
    <mergeCell ref="D21:D36"/>
    <mergeCell ref="E21:E36"/>
    <mergeCell ref="G21:G36"/>
    <mergeCell ref="E385:E391"/>
    <mergeCell ref="N223:N225"/>
    <mergeCell ref="D385:D391"/>
    <mergeCell ref="C385:C391"/>
    <mergeCell ref="E223:E225"/>
    <mergeCell ref="D223:D225"/>
    <mergeCell ref="C223:C225"/>
    <mergeCell ref="J385:J391"/>
    <mergeCell ref="I385:I391"/>
    <mergeCell ref="H385:H391"/>
    <mergeCell ref="J290:J291"/>
    <mergeCell ref="K290:K291"/>
    <mergeCell ref="L290:L291"/>
    <mergeCell ref="E184:E188"/>
    <mergeCell ref="G290:G291"/>
    <mergeCell ref="H290:H291"/>
    <mergeCell ref="I290:I291"/>
    <mergeCell ref="I223:I225"/>
    <mergeCell ref="H223:H225"/>
    <mergeCell ref="G223:G225"/>
    <mergeCell ref="I215:I222"/>
    <mergeCell ref="H215:H222"/>
    <mergeCell ref="G215:G222"/>
    <mergeCell ref="M223:M225"/>
    <mergeCell ref="L223:L225"/>
    <mergeCell ref="K223:K225"/>
    <mergeCell ref="A13:A14"/>
    <mergeCell ref="B13:B14"/>
    <mergeCell ref="C13:C14"/>
    <mergeCell ref="D13:D14"/>
    <mergeCell ref="E13:E14"/>
    <mergeCell ref="G13:G14"/>
    <mergeCell ref="L19:L20"/>
    <mergeCell ref="A19:A20"/>
    <mergeCell ref="B19:B20"/>
    <mergeCell ref="C19:C20"/>
    <mergeCell ref="D19:D20"/>
    <mergeCell ref="E19:E20"/>
    <mergeCell ref="G19:G20"/>
    <mergeCell ref="H19:H20"/>
    <mergeCell ref="I19:I20"/>
    <mergeCell ref="J19:J20"/>
    <mergeCell ref="K19:K20"/>
    <mergeCell ref="A15:A18"/>
    <mergeCell ref="E15:E18"/>
    <mergeCell ref="G15:G18"/>
    <mergeCell ref="H15:H18"/>
    <mergeCell ref="K13:K14"/>
    <mergeCell ref="L13:L14"/>
    <mergeCell ref="C15:C18"/>
    <mergeCell ref="J13:J14"/>
    <mergeCell ref="D15:D18"/>
    <mergeCell ref="B15:B18"/>
    <mergeCell ref="H21:H36"/>
    <mergeCell ref="A37:A39"/>
    <mergeCell ref="B37:B39"/>
    <mergeCell ref="C37:C39"/>
    <mergeCell ref="D37:D39"/>
    <mergeCell ref="E37:E39"/>
    <mergeCell ref="S75:S79"/>
    <mergeCell ref="U75:U79"/>
    <mergeCell ref="Q91:Q93"/>
    <mergeCell ref="R91:R93"/>
    <mergeCell ref="S91:S93"/>
    <mergeCell ref="U91:U93"/>
    <mergeCell ref="V70:V74"/>
    <mergeCell ref="U81:U86"/>
    <mergeCell ref="V81:V86"/>
    <mergeCell ref="S87:S90"/>
    <mergeCell ref="U87:U90"/>
    <mergeCell ref="V87:V90"/>
    <mergeCell ref="S81:S86"/>
    <mergeCell ref="Q87:Q90"/>
    <mergeCell ref="R87:R90"/>
    <mergeCell ref="D66:D67"/>
    <mergeCell ref="C66:C67"/>
    <mergeCell ref="D68:D69"/>
    <mergeCell ref="C81:C86"/>
    <mergeCell ref="M70:M74"/>
    <mergeCell ref="L70:L74"/>
    <mergeCell ref="K70:K74"/>
    <mergeCell ref="J70:J74"/>
    <mergeCell ref="D75:D79"/>
    <mergeCell ref="H70:H74"/>
    <mergeCell ref="E70:E74"/>
    <mergeCell ref="H81:H86"/>
    <mergeCell ref="H87:H90"/>
    <mergeCell ref="G87:G90"/>
    <mergeCell ref="Q159:Q160"/>
    <mergeCell ref="R159:R160"/>
    <mergeCell ref="S159:S160"/>
    <mergeCell ref="U159:U160"/>
    <mergeCell ref="V159:V160"/>
    <mergeCell ref="Q161:Q162"/>
    <mergeCell ref="R161:R162"/>
    <mergeCell ref="S161:S162"/>
    <mergeCell ref="U161:U162"/>
    <mergeCell ref="V161:V162"/>
    <mergeCell ref="S163:S165"/>
    <mergeCell ref="U163:U165"/>
    <mergeCell ref="V163:V165"/>
    <mergeCell ref="F87:F90"/>
    <mergeCell ref="F91:F93"/>
    <mergeCell ref="F95:F102"/>
    <mergeCell ref="F103:F112"/>
    <mergeCell ref="F116:F119"/>
    <mergeCell ref="F120:F121"/>
    <mergeCell ref="F122:F129"/>
    <mergeCell ref="F130:F132"/>
    <mergeCell ref="F133:F135"/>
    <mergeCell ref="F137:F148"/>
    <mergeCell ref="F149:F152"/>
    <mergeCell ref="F113:F114"/>
    <mergeCell ref="F153:F154"/>
    <mergeCell ref="R138:R139"/>
    <mergeCell ref="Q144:Q145"/>
    <mergeCell ref="R144:R145"/>
    <mergeCell ref="S166:S168"/>
    <mergeCell ref="U166:U168"/>
    <mergeCell ref="V166:V168"/>
    <mergeCell ref="Q157:Q158"/>
    <mergeCell ref="R157:R158"/>
    <mergeCell ref="Q163:Q165"/>
    <mergeCell ref="R163:R165"/>
    <mergeCell ref="V169:V170"/>
    <mergeCell ref="V191:V192"/>
    <mergeCell ref="U189:U190"/>
    <mergeCell ref="S189:S190"/>
    <mergeCell ref="R189:R190"/>
    <mergeCell ref="Q189:Q190"/>
    <mergeCell ref="A191:A192"/>
    <mergeCell ref="B191:B192"/>
    <mergeCell ref="C191:C192"/>
    <mergeCell ref="D191:D192"/>
    <mergeCell ref="E191:E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Q191:Q192"/>
    <mergeCell ref="C184:C188"/>
    <mergeCell ref="B184:B188"/>
    <mergeCell ref="A184:A188"/>
    <mergeCell ref="A189:A190"/>
    <mergeCell ref="B189:B190"/>
    <mergeCell ref="Q424:Q425"/>
    <mergeCell ref="S424:S425"/>
    <mergeCell ref="U424:U425"/>
    <mergeCell ref="V424:V425"/>
    <mergeCell ref="B247:B279"/>
    <mergeCell ref="A247:A279"/>
    <mergeCell ref="C247:C279"/>
    <mergeCell ref="D247:D279"/>
    <mergeCell ref="K247:K279"/>
    <mergeCell ref="B385:B391"/>
    <mergeCell ref="A385:A391"/>
    <mergeCell ref="N392:N393"/>
    <mergeCell ref="M392:M393"/>
    <mergeCell ref="A392:A393"/>
    <mergeCell ref="B392:B393"/>
    <mergeCell ref="C392:C393"/>
    <mergeCell ref="D392:D393"/>
    <mergeCell ref="E392:E393"/>
    <mergeCell ref="G392:G393"/>
    <mergeCell ref="H392:H393"/>
    <mergeCell ref="I392:I393"/>
    <mergeCell ref="J392:J393"/>
    <mergeCell ref="K392:K393"/>
    <mergeCell ref="Q360:Q361"/>
    <mergeCell ref="R360:R361"/>
    <mergeCell ref="S360:S361"/>
    <mergeCell ref="U360:U361"/>
    <mergeCell ref="Q366:Q368"/>
    <mergeCell ref="A369:A373"/>
    <mergeCell ref="L362:L364"/>
    <mergeCell ref="K362:K364"/>
    <mergeCell ref="J362:J364"/>
    <mergeCell ref="B362:B364"/>
    <mergeCell ref="A362:A364"/>
    <mergeCell ref="U413:U418"/>
    <mergeCell ref="U406:U412"/>
    <mergeCell ref="V406:V412"/>
    <mergeCell ref="V413:V418"/>
    <mergeCell ref="U419:U421"/>
    <mergeCell ref="S419:S421"/>
    <mergeCell ref="R419:R421"/>
    <mergeCell ref="R413:R418"/>
    <mergeCell ref="R406:R412"/>
    <mergeCell ref="Q419:Q421"/>
    <mergeCell ref="A374:A379"/>
    <mergeCell ref="B374:B379"/>
    <mergeCell ref="C374:C379"/>
    <mergeCell ref="D374:D379"/>
    <mergeCell ref="E374:E379"/>
    <mergeCell ref="A380:A383"/>
    <mergeCell ref="B380:B383"/>
    <mergeCell ref="C380:C383"/>
    <mergeCell ref="D380:D383"/>
    <mergeCell ref="B394:B397"/>
    <mergeCell ref="A394:A397"/>
    <mergeCell ref="V366:V368"/>
    <mergeCell ref="N366:N368"/>
    <mergeCell ref="M366:M368"/>
    <mergeCell ref="L366:L368"/>
    <mergeCell ref="K366:K368"/>
    <mergeCell ref="M362:M364"/>
    <mergeCell ref="U385:U386"/>
    <mergeCell ref="V385:V386"/>
    <mergeCell ref="S387:S389"/>
    <mergeCell ref="E366:E368"/>
    <mergeCell ref="D366:D368"/>
    <mergeCell ref="C366:C368"/>
    <mergeCell ref="B366:B368"/>
    <mergeCell ref="A366:A368"/>
    <mergeCell ref="T2:T3"/>
    <mergeCell ref="V360:V361"/>
    <mergeCell ref="N360:N361"/>
    <mergeCell ref="A360:A361"/>
    <mergeCell ref="B360:B361"/>
    <mergeCell ref="C360:C361"/>
    <mergeCell ref="D360:D361"/>
    <mergeCell ref="E360:E361"/>
    <mergeCell ref="G360:G361"/>
    <mergeCell ref="H360:H361"/>
    <mergeCell ref="I360:I361"/>
    <mergeCell ref="J360:J361"/>
    <mergeCell ref="K360:K361"/>
    <mergeCell ref="L360:L361"/>
    <mergeCell ref="M360:M361"/>
    <mergeCell ref="V362:V364"/>
    <mergeCell ref="N362:N364"/>
    <mergeCell ref="F59:F65"/>
    <mergeCell ref="F66:F67"/>
    <mergeCell ref="F68:F69"/>
    <mergeCell ref="F70:F74"/>
    <mergeCell ref="F75:F79"/>
    <mergeCell ref="F81:F86"/>
    <mergeCell ref="G362:G364"/>
    <mergeCell ref="E362:E364"/>
    <mergeCell ref="D362:D364"/>
    <mergeCell ref="C362:C364"/>
    <mergeCell ref="F223:F225"/>
    <mergeCell ref="F226:F227"/>
    <mergeCell ref="F228:F231"/>
    <mergeCell ref="F232:F246"/>
    <mergeCell ref="F247:F279"/>
    <mergeCell ref="F280:F285"/>
    <mergeCell ref="F286:F289"/>
    <mergeCell ref="F290:F291"/>
    <mergeCell ref="F292:F296"/>
    <mergeCell ref="F297:F309"/>
    <mergeCell ref="F310:F312"/>
    <mergeCell ref="F313:F315"/>
    <mergeCell ref="F316:F317"/>
    <mergeCell ref="F318:F321"/>
    <mergeCell ref="J366:J368"/>
    <mergeCell ref="I366:I368"/>
    <mergeCell ref="H366:H368"/>
    <mergeCell ref="G366:G368"/>
    <mergeCell ref="H344:H358"/>
    <mergeCell ref="J292:J296"/>
    <mergeCell ref="I292:I296"/>
    <mergeCell ref="H292:H296"/>
    <mergeCell ref="J223:J225"/>
    <mergeCell ref="J226:J227"/>
    <mergeCell ref="J322:J324"/>
    <mergeCell ref="I322:I324"/>
    <mergeCell ref="H322:H324"/>
    <mergeCell ref="G344:G358"/>
    <mergeCell ref="I362:I364"/>
    <mergeCell ref="H362:H364"/>
    <mergeCell ref="F423:F425"/>
    <mergeCell ref="F426:F427"/>
    <mergeCell ref="F428:F429"/>
    <mergeCell ref="F430:F431"/>
    <mergeCell ref="F432:F442"/>
    <mergeCell ref="F443:F446"/>
    <mergeCell ref="F447:F452"/>
    <mergeCell ref="F455:F457"/>
    <mergeCell ref="Q59:Q65"/>
    <mergeCell ref="R59:R65"/>
    <mergeCell ref="S59:S65"/>
    <mergeCell ref="U59:U65"/>
    <mergeCell ref="H443:H446"/>
    <mergeCell ref="F322:F324"/>
    <mergeCell ref="F326:F341"/>
    <mergeCell ref="F342:F343"/>
    <mergeCell ref="F344:F358"/>
    <mergeCell ref="F360:F361"/>
    <mergeCell ref="F362:F364"/>
    <mergeCell ref="F366:F368"/>
    <mergeCell ref="F369:F373"/>
    <mergeCell ref="F374:F379"/>
    <mergeCell ref="F380:F383"/>
    <mergeCell ref="F385:F391"/>
    <mergeCell ref="F392:F393"/>
    <mergeCell ref="F394:F397"/>
    <mergeCell ref="F399:F403"/>
    <mergeCell ref="F404:F405"/>
    <mergeCell ref="F406:F418"/>
    <mergeCell ref="F419:F421"/>
    <mergeCell ref="F207:F211"/>
    <mergeCell ref="F213:F214"/>
  </mergeCells>
  <dataValidations count="1">
    <dataValidation type="list" allowBlank="1" showInputMessage="1" showErrorMessage="1" sqref="R1:R4 R468:R1048576 R466 R422:R424 R87 R103:R108 R113 R122 R126 R130 R94:R95 R68 R171 R380 R115 R193 R215 R13 R15 R17 R19 R35 R32 R29 R21 R26 R23 R75 R80:R81 R91 R136:R138 R140 R142 R144 R146:R147 R149:R153 R155 R157 R159 R161 R163 R166 R169 R173:R176 R178:R180 R184:R188 R191 R384:R385 R387 R390 R223:R224 R392:R394 R40 R70 R426:R433 R37 R413 R419 R404:R406 R398:R399 R435 R437 R439 R441 R443 R447 R450 R453:R455 R457:R463 R226:R228 R235 R244 R241 R238 R232 R250 R278 R276 R274 R271 R268 R265 R262 R259 R256 R253 R247 R280 R286 R290 R292 R294 R297 R303 R310 R313 R316 R318:R320 R322 R325:R326 R329 R332 R335 R338 R340 R342 R348 R356 R352 R344 R359:R360 R362:R366 R369:R374 R59">
      <formula1>$W$2:$W$3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Ivannia Sanchez Vega</dc:creator>
  <cp:lastModifiedBy>Ivannia Sanchez Vega</cp:lastModifiedBy>
  <dcterms:created xsi:type="dcterms:W3CDTF">2018-03-26T16:33:29Z</dcterms:created>
  <dcterms:modified xsi:type="dcterms:W3CDTF">2019-02-25T17:22:46Z</dcterms:modified>
</cp:coreProperties>
</file>